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840" yWindow="-420" windowWidth="19128" windowHeight="12816" tabRatio="616"/>
  </bookViews>
  <sheets>
    <sheet name="Приложение 6 2021" sheetId="2" r:id="rId1"/>
  </sheets>
  <definedNames>
    <definedName name="_xlnm._FilterDatabase" localSheetId="0" hidden="1">'Приложение 6 2021'!$17:$416</definedName>
    <definedName name="_xlnm.Print_Titles" localSheetId="0">'Приложение 6 2021'!$16:$17</definedName>
    <definedName name="_xlnm.Print_Area" localSheetId="0">'Приложение 6 2021'!$A$1:$F$417</definedName>
  </definedNames>
  <calcPr calcId="144525" fullCalcOnLoad="1"/>
</workbook>
</file>

<file path=xl/calcChain.xml><?xml version="1.0" encoding="utf-8"?>
<calcChain xmlns="http://schemas.openxmlformats.org/spreadsheetml/2006/main">
  <c r="F162" i="2" l="1"/>
  <c r="F161" i="2"/>
  <c r="F160" i="2"/>
  <c r="F159" i="2"/>
  <c r="F241" i="2"/>
  <c r="F245" i="2"/>
  <c r="F244" i="2"/>
  <c r="F211" i="2"/>
  <c r="F213" i="2"/>
  <c r="F212" i="2"/>
  <c r="F191" i="2"/>
  <c r="F193" i="2"/>
  <c r="F192" i="2"/>
  <c r="F368" i="2"/>
  <c r="F369" i="2"/>
  <c r="F366" i="2"/>
  <c r="F365" i="2"/>
  <c r="F351" i="2"/>
  <c r="F330" i="2"/>
  <c r="F326" i="2"/>
  <c r="F26" i="2"/>
  <c r="F22" i="2"/>
  <c r="F105" i="2"/>
  <c r="F103" i="2"/>
  <c r="F403" i="2"/>
  <c r="F402" i="2"/>
  <c r="F401" i="2"/>
  <c r="F400" i="2"/>
  <c r="F398" i="2"/>
  <c r="F110" i="2"/>
  <c r="F309" i="2"/>
  <c r="F308" i="2"/>
  <c r="F307" i="2"/>
  <c r="F306" i="2"/>
  <c r="F303" i="2"/>
  <c r="F302" i="2"/>
  <c r="F78" i="2"/>
  <c r="F77" i="2"/>
  <c r="F399" i="2"/>
  <c r="F397" i="2"/>
  <c r="F349" i="2"/>
  <c r="F348" i="2"/>
  <c r="F347" i="2"/>
  <c r="F346" i="2"/>
  <c r="F345" i="2"/>
  <c r="F407" i="2"/>
  <c r="F406" i="2"/>
  <c r="F405" i="2"/>
  <c r="F404" i="2"/>
  <c r="F414" i="2"/>
  <c r="F87" i="2"/>
  <c r="F86" i="2"/>
  <c r="F108" i="2"/>
  <c r="F107" i="2"/>
  <c r="F76" i="2"/>
  <c r="F75" i="2"/>
  <c r="F47" i="2"/>
  <c r="F290" i="2"/>
  <c r="F288" i="2"/>
  <c r="F287" i="2"/>
  <c r="F296" i="2"/>
  <c r="F294" i="2"/>
  <c r="F293" i="2"/>
  <c r="F413" i="2"/>
  <c r="F412" i="2"/>
  <c r="F235" i="2"/>
  <c r="F234" i="2"/>
  <c r="F233" i="2"/>
  <c r="F232" i="2"/>
  <c r="F210" i="2"/>
  <c r="F222" i="2"/>
  <c r="F221" i="2"/>
  <c r="F219" i="2"/>
  <c r="F325" i="2"/>
  <c r="F322" i="2"/>
  <c r="F329" i="2"/>
  <c r="F379" i="2"/>
  <c r="F378" i="2"/>
  <c r="F377" i="2"/>
  <c r="F167" i="2"/>
  <c r="F166" i="2"/>
  <c r="F165" i="2"/>
  <c r="F164" i="2"/>
  <c r="F163" i="2"/>
  <c r="F138" i="2"/>
  <c r="F134" i="2"/>
  <c r="F140" i="2"/>
  <c r="F60" i="2"/>
  <c r="F59" i="2"/>
  <c r="F58" i="2"/>
  <c r="F57" i="2"/>
  <c r="F56" i="2"/>
  <c r="F37" i="2"/>
  <c r="F36" i="2"/>
  <c r="F35" i="2"/>
  <c r="F240" i="2"/>
  <c r="F328" i="2"/>
  <c r="F327" i="2"/>
  <c r="F343" i="2"/>
  <c r="F264" i="2"/>
  <c r="F263" i="2"/>
  <c r="F262" i="2"/>
  <c r="F260" i="2"/>
  <c r="F214" i="2"/>
  <c r="F209" i="2"/>
  <c r="F208" i="2"/>
  <c r="F207" i="2"/>
  <c r="F206" i="2"/>
  <c r="F277" i="2"/>
  <c r="F276" i="2"/>
  <c r="F275" i="2"/>
  <c r="F274" i="2"/>
  <c r="F373" i="2"/>
  <c r="F372" i="2"/>
  <c r="F371" i="2"/>
  <c r="F370" i="2"/>
  <c r="F367" i="2"/>
  <c r="F390" i="2"/>
  <c r="F388" i="2"/>
  <c r="F386" i="2"/>
  <c r="F385" i="2"/>
  <c r="F174" i="2"/>
  <c r="F171" i="2"/>
  <c r="F170" i="2"/>
  <c r="F169" i="2"/>
  <c r="F131" i="2"/>
  <c r="F130" i="2"/>
  <c r="F129" i="2"/>
  <c r="F118" i="2"/>
  <c r="F121" i="2"/>
  <c r="F98" i="2"/>
  <c r="F49" i="2"/>
  <c r="F25" i="2"/>
  <c r="F24" i="2"/>
  <c r="F23" i="2"/>
  <c r="F82" i="2"/>
  <c r="F88" i="2"/>
  <c r="F81" i="2"/>
  <c r="F66" i="2"/>
  <c r="F70" i="2"/>
  <c r="F69" i="2"/>
  <c r="F68" i="2"/>
  <c r="F67" i="2"/>
  <c r="F253" i="2"/>
  <c r="F252" i="2"/>
  <c r="F251" i="2"/>
  <c r="F268" i="2"/>
  <c r="F267" i="2"/>
  <c r="F266" i="2"/>
  <c r="F204" i="2"/>
  <c r="F203" i="2"/>
  <c r="F202" i="2"/>
  <c r="F65" i="2"/>
  <c r="F111" i="2"/>
  <c r="F242" i="2"/>
  <c r="F283" i="2"/>
  <c r="F282" i="2"/>
  <c r="F281" i="2"/>
  <c r="F50" i="2"/>
  <c r="F231" i="2"/>
  <c r="F230" i="2"/>
  <c r="F229" i="2"/>
  <c r="F228" i="2"/>
  <c r="F248" i="2"/>
  <c r="F247" i="2"/>
  <c r="F246" i="2"/>
  <c r="F317" i="2"/>
  <c r="F316" i="2"/>
  <c r="F315" i="2"/>
  <c r="F144" i="2"/>
  <c r="F143" i="2"/>
  <c r="F142" i="2"/>
  <c r="F217" i="2"/>
  <c r="F216" i="2"/>
  <c r="F187" i="2"/>
  <c r="F186" i="2"/>
  <c r="F185" i="2"/>
  <c r="F184" i="2"/>
  <c r="F180" i="2"/>
  <c r="F179" i="2"/>
  <c r="F178" i="2"/>
  <c r="F177" i="2"/>
  <c r="F176" i="2"/>
  <c r="F43" i="2"/>
  <c r="F42" i="2"/>
  <c r="F41" i="2"/>
  <c r="F40" i="2"/>
  <c r="F52" i="2"/>
  <c r="F54" i="2"/>
  <c r="F33" i="2"/>
  <c r="F32" i="2"/>
  <c r="F31" i="2"/>
  <c r="F30" i="2"/>
  <c r="F20" i="2"/>
  <c r="F19" i="2"/>
  <c r="F334" i="2"/>
  <c r="F333" i="2"/>
  <c r="F332" i="2"/>
  <c r="F331" i="2"/>
  <c r="F200" i="2"/>
  <c r="F199" i="2"/>
  <c r="F198" i="2"/>
  <c r="F300" i="2"/>
  <c r="F299" i="2"/>
  <c r="F298" i="2"/>
  <c r="F226" i="2"/>
  <c r="F225" i="2"/>
  <c r="F224" i="2"/>
  <c r="F196" i="2"/>
  <c r="F195" i="2"/>
  <c r="F194" i="2"/>
  <c r="F272" i="2"/>
  <c r="F271" i="2"/>
  <c r="F270" i="2"/>
  <c r="F338" i="2"/>
  <c r="F337" i="2"/>
  <c r="F336" i="2"/>
  <c r="F335" i="2"/>
  <c r="F53" i="2"/>
  <c r="F358" i="2"/>
  <c r="F357" i="2"/>
  <c r="F356" i="2"/>
  <c r="F355" i="2"/>
  <c r="F354" i="2"/>
  <c r="F353" i="2"/>
  <c r="F383" i="2"/>
  <c r="F382" i="2"/>
  <c r="F381" i="2"/>
  <c r="F154" i="2"/>
  <c r="F153" i="2"/>
  <c r="F152" i="2"/>
  <c r="F151" i="2"/>
  <c r="F158" i="2"/>
  <c r="F127" i="2"/>
  <c r="F126" i="2"/>
  <c r="F125" i="2"/>
  <c r="F100" i="2"/>
  <c r="F124" i="2"/>
  <c r="F96" i="2"/>
  <c r="F91" i="2"/>
  <c r="F94" i="2"/>
  <c r="F116" i="2"/>
  <c r="F115" i="2"/>
  <c r="F364" i="2"/>
  <c r="F363" i="2"/>
  <c r="F362" i="2"/>
  <c r="F361" i="2"/>
  <c r="F258" i="2"/>
  <c r="F257" i="2"/>
  <c r="F256" i="2"/>
  <c r="F21" i="2"/>
  <c r="F146" i="2"/>
  <c r="F147" i="2"/>
  <c r="F342" i="2"/>
  <c r="F341" i="2"/>
  <c r="F340" i="2"/>
  <c r="F339" i="2"/>
  <c r="F190" i="2"/>
  <c r="F189" i="2"/>
  <c r="F156" i="2"/>
  <c r="F157" i="2"/>
  <c r="F137" i="2"/>
  <c r="F136" i="2"/>
  <c r="F135" i="2"/>
  <c r="F120" i="2"/>
  <c r="F119" i="2"/>
  <c r="F74" i="2"/>
  <c r="F73" i="2"/>
  <c r="F393" i="2"/>
  <c r="F392" i="2"/>
  <c r="F396" i="2"/>
  <c r="F395" i="2"/>
  <c r="F394" i="2"/>
  <c r="F114" i="2"/>
  <c r="F113" i="2"/>
  <c r="F411" i="2"/>
  <c r="F410" i="2"/>
  <c r="F409" i="2"/>
  <c r="F48" i="2"/>
  <c r="F46" i="2"/>
  <c r="F45" i="2"/>
  <c r="F29" i="2"/>
  <c r="F109" i="2"/>
  <c r="F63" i="2"/>
  <c r="F64" i="2"/>
  <c r="F62" i="2"/>
  <c r="F321" i="2"/>
  <c r="F320" i="2"/>
  <c r="F239" i="2"/>
  <c r="F238" i="2"/>
  <c r="F237" i="2"/>
  <c r="F360" i="2"/>
  <c r="F286" i="2"/>
  <c r="F280" i="2"/>
  <c r="F279" i="2"/>
  <c r="F236" i="2"/>
  <c r="F255" i="2"/>
  <c r="F183" i="2"/>
  <c r="F314" i="2"/>
  <c r="F313" i="2"/>
  <c r="F250" i="2"/>
  <c r="F376" i="2"/>
  <c r="F375" i="2"/>
  <c r="F150" i="2"/>
  <c r="F149" i="2"/>
  <c r="F18" i="2"/>
  <c r="F133" i="2"/>
  <c r="F182" i="2"/>
  <c r="IV18" i="2"/>
  <c r="F416" i="2"/>
  <c r="F419" i="2"/>
</calcChain>
</file>

<file path=xl/sharedStrings.xml><?xml version="1.0" encoding="utf-8"?>
<sst xmlns="http://schemas.openxmlformats.org/spreadsheetml/2006/main" count="1405" uniqueCount="409">
  <si>
    <t>(тыс.рублей)</t>
  </si>
  <si>
    <t>Наименование</t>
  </si>
  <si>
    <t>Рз</t>
  </si>
  <si>
    <t>ВР</t>
  </si>
  <si>
    <t>01</t>
  </si>
  <si>
    <t>02</t>
  </si>
  <si>
    <t>Глава муниципального образования</t>
  </si>
  <si>
    <t>03</t>
  </si>
  <si>
    <t>Центральный аппарат</t>
  </si>
  <si>
    <t>500</t>
  </si>
  <si>
    <t>Резервные фонды</t>
  </si>
  <si>
    <t>05</t>
  </si>
  <si>
    <t>08</t>
  </si>
  <si>
    <t>09</t>
  </si>
  <si>
    <t>07</t>
  </si>
  <si>
    <t>Социальное обеспечение населения</t>
  </si>
  <si>
    <t>Мобилизационная и вневойсковая подготовка</t>
  </si>
  <si>
    <t>Пенсионное обеспечение</t>
  </si>
  <si>
    <t>Функционирования органов в сфере национальной безопасности и правоохранительной деятельности</t>
  </si>
  <si>
    <t>Общее образование</t>
  </si>
  <si>
    <t>Распределение</t>
  </si>
  <si>
    <t>Функционирование высшего должностного лица субъекта Российской Федерации и органа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</si>
  <si>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</si>
  <si>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</si>
  <si>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</si>
  <si>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</si>
  <si>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Уплата налога на имущество организаций и земельного налога</t>
  </si>
  <si>
    <t>04</t>
  </si>
  <si>
    <t>Культура</t>
  </si>
  <si>
    <t xml:space="preserve">Санитарно – эпидемическое благополучие </t>
  </si>
  <si>
    <t>10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</si>
  <si>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</si>
  <si>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</si>
  <si>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</si>
  <si>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</si>
  <si>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</si>
  <si>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</si>
  <si>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</si>
  <si>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Социальное обеспечение и иные выплаты населению</t>
  </si>
  <si>
    <t>300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</si>
  <si>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</si>
  <si>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</si>
  <si>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Дотации на выравнивание бюджетной обеспеченности   муниципальных образований</t>
  </si>
  <si>
    <t>Жилищное хозяйство</t>
  </si>
  <si>
    <t>800</t>
  </si>
  <si>
    <t>Телевидение и радиовещание</t>
  </si>
  <si>
    <t>Субсидии телерадиокомпаниям и телерадиоорганизациям</t>
  </si>
  <si>
    <t>Функционирование исполнительных органов местных администраций</t>
  </si>
  <si>
    <t>14</t>
  </si>
  <si>
    <t>100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</si>
  <si>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</si>
  <si>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Обеспечение деятельности библиотек</t>
  </si>
  <si>
    <t>Обеспечение деятельности клубов и культурно-досуговых центров</t>
  </si>
  <si>
    <t>Обеспечение деятельности киноучреждений</t>
  </si>
  <si>
    <t>Мероприятия в области культуры</t>
  </si>
  <si>
    <t xml:space="preserve">Кинематография </t>
  </si>
  <si>
    <t>Судебная система</t>
  </si>
  <si>
    <t>Всего расходов:</t>
  </si>
  <si>
    <t>Дошкольное образование</t>
  </si>
  <si>
    <t>Развитие дошкольного образовательных организаций</t>
  </si>
  <si>
    <t>Развитие общеобразовательных организаций, включая школы-детские сады</t>
  </si>
  <si>
    <t>Развитие многопрофильных организаций дополнительного образования, реализующих дополнительные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</si>
  <si>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</si>
  <si>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Обеспечение деятельности учреждений молодежной политики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</si>
  <si>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</si>
  <si>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</si>
  <si>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200</t>
  </si>
  <si>
    <t>600</t>
  </si>
  <si>
    <t>(муниципальным программам ЕМР и непрограммным направлениям деятельности),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</si>
  <si>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</si>
  <si>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</si>
  <si>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Непрограммные направления расходов</t>
  </si>
  <si>
    <t>Строительство, реконструкция и ремонт (текущий и капитальный) автомобильных дорог за счет муниципального Дорожного фонда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</si>
  <si>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</si>
  <si>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</si>
  <si>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мероприятия "Разработка и внедрение системы оценки качества образования"</t>
  </si>
  <si>
    <t xml:space="preserve">Комплектование книжных фондов библиотек муниципальных образований </t>
  </si>
  <si>
    <t>Основное мероприятие "Обеспечение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организациях"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</si>
  <si>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</si>
  <si>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</si>
  <si>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"Организация предоставления дополнительного образования"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</si>
  <si>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</si>
  <si>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Мероприятия в области жилищного хозяйства</t>
  </si>
  <si>
    <t>Водное хозяйство</t>
  </si>
  <si>
    <t>Дополнительное образование детей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</si>
  <si>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</si>
  <si>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</si>
  <si>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>Таблица 1</t>
  </si>
  <si>
    <t xml:space="preserve">бюджетных ассигнований бюджета Елабужского муниципального района </t>
  </si>
  <si>
    <t xml:space="preserve">по разделам, подразделам, целевым статьям </t>
  </si>
  <si>
    <t xml:space="preserve"> группам видов расходов классификации расходов бюджетов </t>
  </si>
  <si>
    <t>ПР</t>
  </si>
  <si>
    <t>ЦСР</t>
  </si>
  <si>
    <t>Сумма</t>
  </si>
  <si>
    <t>ОБЩЕГОСУДАРСТВЕННЫЕ ВОПРОСЫ</t>
  </si>
  <si>
    <t>99 0 00 00000</t>
  </si>
  <si>
    <t>99 0 00 02030</t>
  </si>
  <si>
    <t>99 0 00 02040</t>
  </si>
  <si>
    <t>02 2 08 25302</t>
  </si>
  <si>
    <t>24 1 01 25390</t>
  </si>
  <si>
    <t>99 0 00 51200</t>
  </si>
  <si>
    <t>99 0 00 07411</t>
  </si>
  <si>
    <t>03 5 03 25330</t>
  </si>
  <si>
    <t>99 0 00 02950</t>
  </si>
  <si>
    <t>99 0 00 25260</t>
  </si>
  <si>
    <t>99 0 00 25270</t>
  </si>
  <si>
    <t>99 0 00 25340</t>
  </si>
  <si>
    <t>99 0 00 25350</t>
  </si>
  <si>
    <t>99 0 00 25410</t>
  </si>
  <si>
    <t>99 2 00 03050</t>
  </si>
  <si>
    <t>99 0 00 51180</t>
  </si>
  <si>
    <t>99 0 00 02670</t>
  </si>
  <si>
    <t>06 0 01 10990</t>
  </si>
  <si>
    <t>14 2 09 25360</t>
  </si>
  <si>
    <t>99 0 00 90430</t>
  </si>
  <si>
    <t>04 5 01 96010</t>
  </si>
  <si>
    <t>99 0 00 76040</t>
  </si>
  <si>
    <t>99 0 00 25320</t>
  </si>
  <si>
    <t>99 0 00 44090</t>
  </si>
  <si>
    <t>09 0 01 19100</t>
  </si>
  <si>
    <t>02 0 00 00000</t>
  </si>
  <si>
    <t>02 1 01 00000</t>
  </si>
  <si>
    <t>02 1 01 25370</t>
  </si>
  <si>
    <t>05 0 01 10990</t>
  </si>
  <si>
    <t>11 0 01 10990</t>
  </si>
  <si>
    <t>02 2 08 00000</t>
  </si>
  <si>
    <t>02 2 08 25280</t>
  </si>
  <si>
    <t>02 3 01 00000</t>
  </si>
  <si>
    <t>02 3 01 42320</t>
  </si>
  <si>
    <t>02 3 01 42310</t>
  </si>
  <si>
    <t>10 4 01 43190</t>
  </si>
  <si>
    <t>02 2 08 25301</t>
  </si>
  <si>
    <t>02 5 01 00000</t>
  </si>
  <si>
    <t>02 5 01 43500</t>
  </si>
  <si>
    <t>02 5 02 45200</t>
  </si>
  <si>
    <t>07 0 01 10990</t>
  </si>
  <si>
    <t>08 0 00 00000</t>
  </si>
  <si>
    <t>08 3 01 00000</t>
  </si>
  <si>
    <t>08 3 01 44010</t>
  </si>
  <si>
    <t>08 3 01 44090</t>
  </si>
  <si>
    <t>08 4 01 44091</t>
  </si>
  <si>
    <t>08 5 01 00000</t>
  </si>
  <si>
    <t>08 5 01 44090</t>
  </si>
  <si>
    <t>01 1 02 02110</t>
  </si>
  <si>
    <t>03 2 01 49100</t>
  </si>
  <si>
    <t>03 5 01 13200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</si>
  <si>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</si>
  <si>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</si>
  <si>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</si>
  <si>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</si>
  <si>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</si>
  <si>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</si>
  <si>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</si>
  <si>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</si>
  <si>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</si>
  <si>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</si>
  <si>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</si>
  <si>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МУНИЦИПАЛЬНЫХ ОБРАЗОВАНИЙ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</si>
  <si>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</si>
  <si>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</si>
  <si>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Физическая культура</t>
  </si>
  <si>
    <t>Обеспечение деятельности подведомственных учреждений спортивной подготовки</t>
  </si>
  <si>
    <t>99 0 00 59300</t>
  </si>
  <si>
    <t>Д100003650</t>
  </si>
  <si>
    <t>Обязательное страхование муниципальных служащих</t>
  </si>
  <si>
    <t>99 0 00 92410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</si>
  <si>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</si>
  <si>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</si>
  <si>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</si>
  <si>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 xml:space="preserve"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
</t>
  </si>
  <si>
    <t>13 4 01 05370</t>
  </si>
  <si>
    <t>Реализация государственных полномочий РТ в области образования</t>
  </si>
  <si>
    <t>Реализация государственных полномочий РТ в области государственной молодежной политики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</si>
  <si>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</si>
  <si>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Резервные фонд</t>
  </si>
  <si>
    <t>Реализация государственных полномочий РТ в области опеки и попечительства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</si>
  <si>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</si>
  <si>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 xml:space="preserve">Реализация государственных полномочий РТ по образованию и организации деятельности административных комиссий
</t>
  </si>
  <si>
    <t>Реализация государственных полномочий РТ в области архивного дела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</si>
  <si>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</si>
  <si>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 xml:space="preserve">Реализация государственных 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
</t>
  </si>
  <si>
    <t>Реализация государственных полномочий по государственной регистрации актов гражданского состояния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</si>
  <si>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</si>
  <si>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Сельское хозяйство и рыболовство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</si>
  <si>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</si>
  <si>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</si>
  <si>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</si>
  <si>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</si>
  <si>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</si>
  <si>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Молодежная политика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</si>
  <si>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</si>
  <si>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</si>
  <si>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Доплаты к пенсиям, дополнительное пенсионное обеспечение</t>
  </si>
  <si>
    <t>99 0 00 80060</t>
  </si>
  <si>
    <t>Функционирование законодательных (представительных)  органов муниципальных образований</t>
  </si>
  <si>
    <t>Дотации на выравнивание уровня бюджетной обеспеченности поселений, источником софинансирования,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</si>
  <si>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99 0 00 S0040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</si>
  <si>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</si>
  <si>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</si>
  <si>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</si>
  <si>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</si>
  <si>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02 3 01 S0050</t>
  </si>
  <si>
    <t>10 1 01 S2320</t>
  </si>
  <si>
    <t>Обеспечение безопасности на водных объектах</t>
  </si>
  <si>
    <t>99 0 00 20050</t>
  </si>
  <si>
    <t>Другие вопросы в области культуры, кинематографии</t>
  </si>
  <si>
    <t>99 0 00 25240</t>
  </si>
  <si>
    <t>к решению Совета Елабужского муниципального района "О бюджете Елабужского муниципального района на 2021 год и на плановый период 2022 и 2023 годов"</t>
  </si>
  <si>
    <t>на 2021 год</t>
  </si>
  <si>
    <t>Благоустройство</t>
  </si>
  <si>
    <t>03 5 03 23130</t>
  </si>
  <si>
    <t>03 5 03 23120</t>
  </si>
  <si>
    <t>03 5 03 23110</t>
  </si>
  <si>
    <t>03 0 00 00000</t>
  </si>
  <si>
    <t>03 1 00 00000</t>
  </si>
  <si>
    <t>03 1 02 00000</t>
  </si>
  <si>
    <t>03 1 02 25510</t>
  </si>
  <si>
    <t>Государственная программа "Социальная поддержка граждан Республики Татарстан"</t>
  </si>
  <si>
    <t>Подпрограмма "Социальные выплаты"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</si>
  <si>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</si>
  <si>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</si>
  <si>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02 2 08 53031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</si>
  <si>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</si>
  <si>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 2 09 L3040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</si>
  <si>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</si>
  <si>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Муниципальная программа "Развитие субъектов малого и среднего предпринимательства Елабужского муниципального района на 2016-2023 годы"</t>
  </si>
  <si>
    <t>Муниципальная программа "Реализация антикоррупционной политики в ЕМР на 2015-2023 годы"</t>
  </si>
  <si>
    <t>Муниципальная программа "Улучшение условий и охраны труда работников органов местного самоуправления ЕМР на 2017-2023 годы"</t>
  </si>
  <si>
    <t>Муниципальная программа "Профилактика правонарушений и охраны общественного порядка в ЕМР на 2017-2023 годы" (Общественные пункты общественного порядка)</t>
  </si>
  <si>
    <t>Муниципальная программа "Охрана окружающей среды на 2017-2023 годы"</t>
  </si>
  <si>
    <t>Муниципальная программа "Развитие образования в Елабужском муниципальном районе на 2017-2023 годы"</t>
  </si>
  <si>
    <t>Муниципальная программа "Сохранение, изучение и развитие государственных языков РТ и других языков в ЕМР на 2014-2023 годы"</t>
  </si>
  <si>
    <t>Муниципальная программа "Пожарная безопасность на 2017-2023 годы в ЕМР"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</si>
  <si>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2017-2023 годы"</t>
  </si>
  <si>
    <t>Муниципальная программа "Реализация государственной национальной политики в ЕМР на 2017-2023 годы"</t>
  </si>
  <si>
    <t xml:space="preserve">Софинансирование мероприятии по обеспечению организации отдыха детей в каникулярное время
</t>
  </si>
  <si>
    <t xml:space="preserve">Мероприятия по обеспечению организации отдыха детей в каникулярное время
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</si>
  <si>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2018-2023 годы"</t>
  </si>
  <si>
    <t>Муниципальная программа "Развитие культуры в Елабужском муниципальном районе на 2017-2023 годы"</t>
  </si>
  <si>
    <t>14 7 04 L5760</t>
  </si>
  <si>
    <t>Софинансируемые расходы на реализацию мероприятий по комплексному развитию сельских территорий</t>
  </si>
  <si>
    <t>99 0 00 45310</t>
  </si>
  <si>
    <t>10 1 00 00000</t>
  </si>
  <si>
    <t>10 0 00 00000</t>
  </si>
  <si>
    <t>Основное мероприятие "Проведение мероприятий в области спорта"</t>
  </si>
  <si>
    <t>Мероприятия физической культуры и спорта в области массового спорта</t>
  </si>
  <si>
    <t>Подпрограмма "Проведение мероприятий"</t>
  </si>
  <si>
    <t>10 2 01 00000</t>
  </si>
  <si>
    <t>10 2 00 00000</t>
  </si>
  <si>
    <t>Подпрограмма "Развитие спорта"</t>
  </si>
  <si>
    <t>Основное мероприятие "Развитие учреждений спортивной подготовки"</t>
  </si>
  <si>
    <t>03 5 03 00000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</si>
  <si>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</si>
  <si>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03 5 01 00000</t>
  </si>
  <si>
    <t>03 5 00 00000</t>
  </si>
  <si>
    <t>Подпрограмма «Улучшение социально-экономического положения семей»</t>
  </si>
  <si>
    <t>Основное мероприятие «Развитие системы мер социальной поддержки семей»</t>
  </si>
  <si>
    <t>13 4 01 00000</t>
  </si>
  <si>
    <t>13 4 00 00000</t>
  </si>
  <si>
    <t>13 0 00 00000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</si>
  <si>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</si>
  <si>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
электрического транспорта, в том числе метро»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</si>
  <si>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</si>
  <si>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03 2 01 00000</t>
  </si>
  <si>
    <t>03 2 00 00000</t>
  </si>
  <si>
    <t>Подпрограмма «Повышение качества жизни граждан пожилого возраста»</t>
  </si>
  <si>
    <t>Основное мероприятие «Реализация мер по укреплению социальной защищенности граждан пожилого возраста»</t>
  </si>
  <si>
    <t>Государственная программа «Социальная поддержка граждан Республики Татарстан»</t>
  </si>
  <si>
    <t>01 1 02 00000</t>
  </si>
  <si>
    <t>01 1 00 00000</t>
  </si>
  <si>
    <t>01 0 00 00000</t>
  </si>
  <si>
    <t>Государственная программа "Развитие здравоохранения Республики Татарстан"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</si>
  <si>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</si>
  <si>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Основное мероприятие "Профилактика инфекционных заболеваний, включая иммунопрофилактику"</t>
  </si>
  <si>
    <t>08 4 01 00000</t>
  </si>
  <si>
    <t>08 4 00 00000</t>
  </si>
  <si>
    <t>Подпрограмма "Развитие клубной и культурно-досуговой системы"</t>
  </si>
  <si>
    <t>Основное мероприятие "Развитие  деятельности клубов и культурно-досуговых центров "</t>
  </si>
  <si>
    <t>08 5 00 00000</t>
  </si>
  <si>
    <t>Основное мероприятие "Развитие кинематографии"</t>
  </si>
  <si>
    <t>Подпрограмма "Сохранение и развитие кинематографии"</t>
  </si>
  <si>
    <t>11 0 01 00000</t>
  </si>
  <si>
    <t>11 0 00 00000</t>
  </si>
  <si>
    <t>Основное мероприятие "Проведение мероприятий по противопожарной безопасности"</t>
  </si>
  <si>
    <t>Реализация программных мероприятий</t>
  </si>
  <si>
    <t>08 6 01 00000</t>
  </si>
  <si>
    <t>08 6 00 00000</t>
  </si>
  <si>
    <t>Подпрограмма "Мероприятия в области культуры"</t>
  </si>
  <si>
    <t>Основное мероприятие "Проведение культурно - массовых мероприятий"</t>
  </si>
  <si>
    <t>08 6 01 44100</t>
  </si>
  <si>
    <t>08 3 00 00000</t>
  </si>
  <si>
    <t>Подпрограмма "Развитие библиотечного дела"</t>
  </si>
  <si>
    <t>Основное мероприятие "Развитие системы  библиотечного обслуживания"</t>
  </si>
  <si>
    <t>18 0 01 44100</t>
  </si>
  <si>
    <t>18 0 00 00000</t>
  </si>
  <si>
    <t>18 0 01 00000</t>
  </si>
  <si>
    <t>Основное мероприятие "Развитие межрегионального и межнационального культурного сотрудничества"</t>
  </si>
  <si>
    <t>09 0 00 00000</t>
  </si>
  <si>
    <t>09 0 01 00000</t>
  </si>
  <si>
    <t>Основное мероприятие «Обеспечение охраны окружающей среды»</t>
  </si>
  <si>
    <t>Мероприятия по регулированию качества окружающей среды</t>
  </si>
  <si>
    <t>14 7 04 00000</t>
  </si>
  <si>
    <t>14 7 00 00000</t>
  </si>
  <si>
    <t>14 0 00 00000</t>
  </si>
  <si>
    <t>Подпрограмма «Устойчивое развитие сельских территорий»</t>
  </si>
  <si>
    <t>Основное мероприятие «Реализация мероприятий по благоустройству сельских территорий»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</si>
  <si>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</si>
  <si>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04 5 01 00000</t>
  </si>
  <si>
    <t>04 5 00 00000</t>
  </si>
  <si>
    <t>04 0 00 00000</t>
  </si>
  <si>
    <t>Государственная программа «Обеспечение качественным
жильем и услугами жилищнокоммунального хозяйства
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</si>
  <si>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</si>
  <si>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</si>
  <si>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14 2 09 00000</t>
  </si>
  <si>
    <t>14 2 00 00000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</si>
  <si>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</si>
  <si>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</si>
  <si>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06 0 01 00000</t>
  </si>
  <si>
    <t>06 0 00 00000</t>
  </si>
  <si>
    <t>Основное мероприятие «Совершенствование деятельности по профилактике правонарушений и преступлений»</t>
  </si>
  <si>
    <t>99 0 00 44020</t>
  </si>
  <si>
    <t>17 0 01 97080</t>
  </si>
  <si>
    <t>17 0 01 00000</t>
  </si>
  <si>
    <t>17 0 00 00000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</si>
  <si>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</si>
  <si>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Организация проведения диспансеризации муниципальных служащих</t>
  </si>
  <si>
    <t>20 0 01 12043</t>
  </si>
  <si>
    <t>20 0 01 00000</t>
  </si>
  <si>
    <t>20 0 00 00000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</si>
  <si>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</si>
  <si>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Проведение социологических исследований по противодействию коррупции</t>
  </si>
  <si>
    <t>24 1 01 00000</t>
  </si>
  <si>
    <t>24 1 00 00000</t>
  </si>
  <si>
    <t>24 0 00 00000</t>
  </si>
  <si>
    <t>Государственная программа «Развитие юстиции в Республике Татарстан»</t>
  </si>
  <si>
    <t>Подпрограмма «Реализация государственной политики в сфере юстиции в Республике Татарстан»</t>
  </si>
  <si>
    <t>Основное мероприятие «Осуществление политики в сфере юстиции в пределах полномочий Республики Татарстан»</t>
  </si>
  <si>
    <t>19 0 01 02040</t>
  </si>
  <si>
    <t>19 0 01 00000</t>
  </si>
  <si>
    <t>19 0 00 00000</t>
  </si>
  <si>
    <t>Основное мероприятие "Развитие малого и  и среднего предпринимательства"</t>
  </si>
  <si>
    <t>Мероприятия по государственной поддержке малого и среднего предпринимательства в ЕМР</t>
  </si>
  <si>
    <t>02 2 00 00000</t>
  </si>
  <si>
    <t>Подпрограмма "Развитие общего образования"</t>
  </si>
  <si>
    <t>02 1 00 00000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</si>
  <si>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</si>
  <si>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02 1 02 00000</t>
  </si>
  <si>
    <t>02 1 02 42000</t>
  </si>
  <si>
    <t>02 1 02 S0050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</si>
  <si>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</si>
  <si>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05 0 01 00000</t>
  </si>
  <si>
    <t>05 0 00 00000</t>
  </si>
  <si>
    <t>16 0 02 25510</t>
  </si>
  <si>
    <t>16 0 02 00000</t>
  </si>
  <si>
    <t>16 0 00 00000</t>
  </si>
  <si>
    <t>Основное мероприятие " Обеспечение сбалансированного питания"</t>
  </si>
  <si>
    <t>02 2 01 00000</t>
  </si>
  <si>
    <t>02 2 01 42100</t>
  </si>
  <si>
    <t>02 2 01 S0050</t>
  </si>
  <si>
    <t>02 2 09 00000</t>
  </si>
  <si>
    <t>Основное мероприятие «Модернизация системы общего образования, проведение мероприятий в области образования»</t>
  </si>
  <si>
    <t>02 3 00 00000</t>
  </si>
  <si>
    <t>Подпрограмма «Развитие дополнительного образования"</t>
  </si>
  <si>
    <t>10 1 01 00000</t>
  </si>
  <si>
    <t>10 1 01 43100</t>
  </si>
  <si>
    <t>Основное мероприятие "Проведение мероприятий в области молодежной политики"</t>
  </si>
  <si>
    <t>Проведение мероприятий для детей и молодежи</t>
  </si>
  <si>
    <t>38 1 01 22320</t>
  </si>
  <si>
    <t>38 1 01 00000</t>
  </si>
  <si>
    <t>38 1 00 00000</t>
  </si>
  <si>
    <t>38 0 00 00000</t>
  </si>
  <si>
    <t>Государственная программа «Развитие молодежной политики в Республике Татарстан»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</si>
  <si>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</si>
  <si>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</si>
  <si>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Подпрограмма "Развитие молодежной политики"</t>
  </si>
  <si>
    <t>Основное мероприятие "Развитие учреждений молодежной политики"</t>
  </si>
  <si>
    <t>Муниципальная программа "Профилактика правонарушений и охраны общественного порядка в ЕМР на 2017-2023 годы"</t>
  </si>
  <si>
    <t>16 0 01 25510</t>
  </si>
  <si>
    <t>16 0 01 00000</t>
  </si>
  <si>
    <t>Основное мероприятие " Функционирование пришкольных лагерей"</t>
  </si>
  <si>
    <t>02 5 00 00000</t>
  </si>
  <si>
    <t>Подпрограмма "Развитие системы оценки качества образования"</t>
  </si>
  <si>
    <t>Развитие организаций, осуществляющих обеспечение образовательной деятельности, оценку качества образования</t>
  </si>
  <si>
    <t>02 5 02 00000</t>
  </si>
  <si>
    <t>Основное мероприятие "Осуществление деятельности централизованной бухгалтерии"</t>
  </si>
  <si>
    <t>07 0 00 00000</t>
  </si>
  <si>
    <t>07 0 01 00000</t>
  </si>
  <si>
    <t>Основное мероприятие «Профилактика терроризма и экстремизма»</t>
  </si>
  <si>
    <t>99 2 00 03000</t>
  </si>
  <si>
    <t>Выполнение других обязательств государства</t>
  </si>
  <si>
    <t>Муниципальная программа "Развитие физической культуры и спорта в Елабужском муниципальном районе на 2021-2023 годы"</t>
  </si>
  <si>
    <t>12 0 00 00000</t>
  </si>
  <si>
    <t>12 1 00 00000</t>
  </si>
  <si>
    <t>12 1 01 00000</t>
  </si>
  <si>
    <t>12 1 01 48200</t>
  </si>
  <si>
    <t>12 1 02 00000</t>
  </si>
  <si>
    <t>12 1 02 12870</t>
  </si>
  <si>
    <t>10 2 01 43190</t>
  </si>
  <si>
    <t>Муниципальная программа "Развитие  молодежной политики в Елабужском муниципальном районе на 2021-2023 годы"</t>
  </si>
  <si>
    <t>Охрана объектов растительного и животного мира и среды их обитания</t>
  </si>
  <si>
    <t>Приложение № 6</t>
  </si>
  <si>
    <t>03 1 02 05510</t>
  </si>
  <si>
    <t>Оказание других видов социальной помощи</t>
  </si>
  <si>
    <t>Коммунальное хозяйство</t>
  </si>
  <si>
    <t>Обеспечение мероприятий по модернизации систем коммунальной инфраструктуры за счет средств Фонда содействия реформированию жилищно-коммунального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</si>
  <si>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</si>
  <si>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99 0 00 09505</t>
  </si>
  <si>
    <t>400</t>
  </si>
  <si>
    <t>№50 от "11" 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</si>
</sst>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.0"/>
    <numFmt numFmtId="181" formatCode="000"/>
    <numFmt numFmtId="182" formatCode="00"/>
  </numFmts>
  <fonts count="1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181" fontId="0" fillId="0" borderId="0" xfId="0" applyNumberFormat="1"/>
    <xf numFmtId="0" fontId="2" fillId="0" borderId="0" xfId="0" applyFont="1" applyAlignment="1">
      <alignment horizontal="center"/>
    </xf>
    <xf numFmtId="0" fontId="7" fillId="0" borderId="0" xfId="0" applyFont="1" applyAlignment="1"/>
    <xf numFmtId="0" fontId="11" fillId="0" borderId="0" xfId="0" applyFont="1"/>
    <xf numFmtId="0" fontId="0" fillId="2" borderId="0" xfId="0" applyFill="1"/>
    <xf numFmtId="0" fontId="7" fillId="0" borderId="0" xfId="0" applyFont="1" applyAlignment="1">
      <alignment wrapText="1"/>
    </xf>
    <xf numFmtId="0" fontId="1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justify" wrapText="1"/>
    </xf>
    <xf numFmtId="182" fontId="5" fillId="2" borderId="0" xfId="0" applyNumberFormat="1" applyFont="1" applyFill="1" applyBorder="1" applyAlignment="1">
      <alignment horizontal="center" wrapText="1"/>
    </xf>
    <xf numFmtId="182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81" fontId="6" fillId="2" borderId="0" xfId="0" applyNumberFormat="1" applyFont="1" applyFill="1" applyBorder="1" applyAlignment="1">
      <alignment horizontal="center"/>
    </xf>
    <xf numFmtId="180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justify" vertical="center" wrapText="1"/>
    </xf>
    <xf numFmtId="182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81" fontId="1" fillId="2" borderId="0" xfId="0" applyNumberFormat="1" applyFont="1" applyFill="1" applyBorder="1" applyAlignment="1">
      <alignment horizontal="center" wrapText="1"/>
    </xf>
    <xf numFmtId="180" fontId="1" fillId="2" borderId="0" xfId="0" applyNumberFormat="1" applyFont="1" applyFill="1" applyBorder="1" applyAlignment="1">
      <alignment horizontal="right" wrapText="1"/>
    </xf>
    <xf numFmtId="0" fontId="1" fillId="2" borderId="0" xfId="0" applyNumberFormat="1" applyFont="1" applyFill="1" applyBorder="1" applyAlignment="1">
      <alignment horizontal="justify" vertical="center" wrapText="1"/>
    </xf>
    <xf numFmtId="49" fontId="1" fillId="2" borderId="0" xfId="0" applyNumberFormat="1" applyFont="1" applyFill="1" applyBorder="1" applyAlignment="1">
      <alignment horizontal="center" wrapText="1"/>
    </xf>
    <xf numFmtId="0" fontId="8" fillId="2" borderId="0" xfId="0" applyNumberFormat="1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180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181" fontId="5" fillId="2" borderId="0" xfId="0" applyNumberFormat="1" applyFont="1" applyFill="1" applyBorder="1" applyAlignment="1">
      <alignment horizontal="center" wrapText="1"/>
    </xf>
    <xf numFmtId="182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justify" vertical="center" wrapText="1"/>
    </xf>
    <xf numFmtId="0" fontId="13" fillId="2" borderId="0" xfId="0" applyNumberFormat="1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Border="1"/>
    <xf numFmtId="182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81" fontId="2" fillId="2" borderId="0" xfId="0" applyNumberFormat="1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horizontal="justify" vertical="center" wrapText="1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81" fontId="5" fillId="2" borderId="0" xfId="0" applyNumberFormat="1" applyFont="1" applyFill="1" applyBorder="1" applyAlignment="1">
      <alignment horizontal="center"/>
    </xf>
    <xf numFmtId="181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" fillId="0" borderId="0" xfId="0" applyFont="1" applyBorder="1" applyAlignment="1">
      <alignment wrapText="1"/>
    </xf>
    <xf numFmtId="0" fontId="14" fillId="0" borderId="0" xfId="0" applyFont="1" applyBorder="1"/>
    <xf numFmtId="181" fontId="4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wrapText="1"/>
    </xf>
    <xf numFmtId="0" fontId="10" fillId="0" borderId="0" xfId="0" applyFont="1" applyFill="1"/>
    <xf numFmtId="180" fontId="5" fillId="2" borderId="0" xfId="0" applyNumberFormat="1" applyFont="1" applyFill="1" applyBorder="1" applyAlignment="1">
      <alignment horizontal="right" wrapText="1"/>
    </xf>
    <xf numFmtId="0" fontId="10" fillId="2" borderId="0" xfId="0" applyFont="1" applyFill="1"/>
    <xf numFmtId="180" fontId="4" fillId="2" borderId="0" xfId="0" applyNumberFormat="1" applyFont="1" applyFill="1"/>
    <xf numFmtId="0" fontId="1" fillId="2" borderId="0" xfId="0" applyFont="1" applyFill="1" applyAlignment="1">
      <alignment horizontal="right"/>
    </xf>
    <xf numFmtId="4" fontId="9" fillId="2" borderId="0" xfId="0" applyNumberFormat="1" applyFont="1" applyFill="1"/>
    <xf numFmtId="180" fontId="0" fillId="2" borderId="0" xfId="0" applyNumberFormat="1" applyFont="1" applyFill="1" applyAlignment="1">
      <alignment horizontal="center"/>
    </xf>
    <xf numFmtId="180" fontId="0" fillId="2" borderId="0" xfId="0" applyNumberFormat="1" applyFont="1" applyFill="1"/>
    <xf numFmtId="4" fontId="0" fillId="2" borderId="0" xfId="0" applyNumberFormat="1" applyFont="1" applyFill="1"/>
    <xf numFmtId="182" fontId="0" fillId="0" borderId="0" xfId="0" applyNumberFormat="1"/>
    <xf numFmtId="180" fontId="0" fillId="0" borderId="0" xfId="0" applyNumberFormat="1" applyFill="1"/>
    <xf numFmtId="180" fontId="2" fillId="2" borderId="0" xfId="0" applyNumberFormat="1" applyFont="1" applyFill="1" applyBorder="1" applyAlignment="1">
      <alignment horizontal="right" wrapText="1"/>
    </xf>
    <xf numFmtId="180" fontId="2" fillId="2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justify" wrapText="1"/>
    </xf>
    <xf numFmtId="0" fontId="1" fillId="2" borderId="0" xfId="0" applyFont="1" applyFill="1" applyBorder="1" applyAlignment="1">
      <alignment horizontal="justify" wrapText="1"/>
    </xf>
    <xf numFmtId="0" fontId="1" fillId="2" borderId="0" xfId="0" applyNumberFormat="1" applyFont="1" applyFill="1" applyBorder="1" applyAlignment="1">
      <alignment horizontal="justify" wrapText="1"/>
    </xf>
    <xf numFmtId="0" fontId="13" fillId="2" borderId="0" xfId="0" applyNumberFormat="1" applyFont="1" applyFill="1" applyBorder="1" applyAlignment="1">
      <alignment horizontal="justify" wrapText="1"/>
    </xf>
    <xf numFmtId="0" fontId="13" fillId="2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1" fillId="2" borderId="0" xfId="0" applyFont="1" applyFill="1" applyAlignment="1"/>
    <xf numFmtId="0" fontId="15" fillId="2" borderId="0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1" fontId="1" fillId="2" borderId="1" xfId="0" applyNumberFormat="1" applyFont="1" applyFill="1" applyBorder="1" applyAlignment="1">
      <alignment horizontal="center" vertical="center"/>
    </xf>
    <xf numFmtId="180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426"/>
  <sheetViews>
    <sheetView tabSelected="1" view="pageBreakPreview" zoomScale="91" zoomScaleNormal="100" zoomScaleSheetLayoutView="91" workbookViewId="0">
      <selection activeCell="D3" sqref="D3"/>
    </sheetView>
  </sheetViews>
  <sheetFormatPr defaultRowHeight="13.2" x14ac:dyDescent="0.25"/>
  <cols>
    <col min="1" max="1" width="62.5546875" style="2" customWidth="1"/>
    <col min="2" max="2" width="8.33203125" customWidth="1"/>
    <col min="3" max="3" width="7.88671875" customWidth="1"/>
    <col min="4" max="4" width="19" customWidth="1"/>
    <col min="5" max="5" width="8.109375" style="3" customWidth="1"/>
    <col min="6" max="6" width="15.109375" style="63" customWidth="1"/>
  </cols>
  <sheetData>
    <row r="1" spans="1:6" ht="27.75" customHeight="1" x14ac:dyDescent="0.35">
      <c r="B1" s="2"/>
      <c r="C1" s="8"/>
      <c r="D1" s="81" t="s">
        <v>400</v>
      </c>
      <c r="E1" s="82"/>
      <c r="F1" s="82"/>
    </row>
    <row r="2" spans="1:6" ht="92.25" customHeight="1" x14ac:dyDescent="0.35">
      <c r="B2" s="2"/>
      <c r="C2" s="8"/>
      <c r="D2" s="83" t="s">
        <v>207</v>
      </c>
      <c r="E2" s="84"/>
      <c r="F2" s="84"/>
    </row>
    <row r="3" spans="1:6" ht="18" x14ac:dyDescent="0.35">
      <c r="B3" s="50"/>
      <c r="C3" s="5"/>
      <c r="D3" s="5" t="s">
        <v>408</v>
      </c>
      <c r="E3" s="53"/>
      <c r="F3" s="59"/>
    </row>
    <row r="4" spans="1:6" x14ac:dyDescent="0.25">
      <c r="F4" s="59"/>
    </row>
    <row r="6" spans="1:6" ht="15.6" x14ac:dyDescent="0.3">
      <c r="F6" s="60" t="s">
        <v>87</v>
      </c>
    </row>
    <row r="8" spans="1:6" ht="18" customHeight="1" x14ac:dyDescent="0.35">
      <c r="A8" s="86" t="s">
        <v>20</v>
      </c>
      <c r="B8" s="86"/>
      <c r="C8" s="86"/>
      <c r="D8" s="86"/>
      <c r="E8" s="86"/>
      <c r="F8" s="86"/>
    </row>
    <row r="9" spans="1:6" ht="18" customHeight="1" x14ac:dyDescent="0.35">
      <c r="A9" s="86" t="s">
        <v>88</v>
      </c>
      <c r="B9" s="86"/>
      <c r="C9" s="86"/>
      <c r="D9" s="86"/>
      <c r="E9" s="86"/>
      <c r="F9" s="86"/>
    </row>
    <row r="10" spans="1:6" ht="18" customHeight="1" x14ac:dyDescent="0.35">
      <c r="A10" s="86" t="s">
        <v>89</v>
      </c>
      <c r="B10" s="86"/>
      <c r="C10" s="86"/>
      <c r="D10" s="86"/>
      <c r="E10" s="86"/>
      <c r="F10" s="86"/>
    </row>
    <row r="11" spans="1:6" ht="18" customHeight="1" x14ac:dyDescent="0.35">
      <c r="A11" s="86" t="s">
        <v>68</v>
      </c>
      <c r="B11" s="86"/>
      <c r="C11" s="86"/>
      <c r="D11" s="86"/>
      <c r="E11" s="86"/>
      <c r="F11" s="86"/>
    </row>
    <row r="12" spans="1:6" ht="18" customHeight="1" x14ac:dyDescent="0.35">
      <c r="A12" s="86" t="s">
        <v>90</v>
      </c>
      <c r="B12" s="86"/>
      <c r="C12" s="86"/>
      <c r="D12" s="86"/>
      <c r="E12" s="86"/>
      <c r="F12" s="86"/>
    </row>
    <row r="13" spans="1:6" ht="18" customHeight="1" x14ac:dyDescent="0.35">
      <c r="A13" s="80" t="s">
        <v>208</v>
      </c>
      <c r="B13" s="80"/>
      <c r="C13" s="80"/>
      <c r="D13" s="80"/>
      <c r="E13" s="80"/>
      <c r="F13" s="80"/>
    </row>
    <row r="14" spans="1:6" ht="16.5" customHeight="1" x14ac:dyDescent="0.3">
      <c r="A14" s="4"/>
      <c r="B14" s="4"/>
      <c r="C14" s="4"/>
      <c r="D14" s="4"/>
      <c r="E14" s="4"/>
      <c r="F14" s="68"/>
    </row>
    <row r="15" spans="1:6" ht="15" customHeight="1" x14ac:dyDescent="0.3">
      <c r="A15" s="51"/>
      <c r="B15" s="51"/>
      <c r="C15" s="51"/>
      <c r="D15" s="51"/>
      <c r="E15" s="51"/>
      <c r="F15" s="28" t="s">
        <v>0</v>
      </c>
    </row>
    <row r="16" spans="1:6" ht="27.75" customHeight="1" x14ac:dyDescent="0.25">
      <c r="A16" s="78" t="s">
        <v>1</v>
      </c>
      <c r="B16" s="79" t="s">
        <v>2</v>
      </c>
      <c r="C16" s="79" t="s">
        <v>91</v>
      </c>
      <c r="D16" s="78" t="s">
        <v>92</v>
      </c>
      <c r="E16" s="87" t="s">
        <v>3</v>
      </c>
      <c r="F16" s="88" t="s">
        <v>93</v>
      </c>
    </row>
    <row r="17" spans="1:256" x14ac:dyDescent="0.25">
      <c r="A17" s="78"/>
      <c r="B17" s="79"/>
      <c r="C17" s="79"/>
      <c r="D17" s="85"/>
      <c r="E17" s="87"/>
      <c r="F17" s="88"/>
    </row>
    <row r="18" spans="1:256" ht="24" hidden="1" customHeight="1" x14ac:dyDescent="0.3">
      <c r="A18" s="12" t="s">
        <v>94</v>
      </c>
      <c r="B18" s="13">
        <v>1</v>
      </c>
      <c r="C18" s="14"/>
      <c r="D18" s="15"/>
      <c r="E18" s="16"/>
      <c r="F18" s="17">
        <f>F19+F23+F29+F52+F56+F62+F66</f>
        <v>89739.5</v>
      </c>
      <c r="IV18" s="65">
        <f>SUM(B18:IU18)</f>
        <v>89740.5</v>
      </c>
    </row>
    <row r="19" spans="1:256" ht="34.5" hidden="1" customHeight="1" x14ac:dyDescent="0.3">
      <c r="A19" s="18" t="s">
        <v>21</v>
      </c>
      <c r="B19" s="19">
        <v>1</v>
      </c>
      <c r="C19" s="19">
        <v>2</v>
      </c>
      <c r="D19" s="20"/>
      <c r="E19" s="21"/>
      <c r="F19" s="22">
        <f>F20</f>
        <v>1896.3</v>
      </c>
    </row>
    <row r="20" spans="1:256" ht="15.6" hidden="1" x14ac:dyDescent="0.3">
      <c r="A20" s="23" t="s">
        <v>71</v>
      </c>
      <c r="B20" s="20" t="s">
        <v>4</v>
      </c>
      <c r="C20" s="20" t="s">
        <v>5</v>
      </c>
      <c r="D20" s="20" t="s">
        <v>95</v>
      </c>
      <c r="E20" s="20"/>
      <c r="F20" s="22">
        <f>F22</f>
        <v>1896.3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56" ht="15.6" hidden="1" x14ac:dyDescent="0.3">
      <c r="A21" s="18" t="s">
        <v>6</v>
      </c>
      <c r="B21" s="19">
        <v>1</v>
      </c>
      <c r="C21" s="19">
        <v>2</v>
      </c>
      <c r="D21" s="24" t="s">
        <v>96</v>
      </c>
      <c r="E21" s="21"/>
      <c r="F21" s="22">
        <f>F22</f>
        <v>1896.3</v>
      </c>
    </row>
    <row r="22" spans="1:256" ht="62.25" hidden="1" customHeight="1" x14ac:dyDescent="0.3">
      <c r="A22" s="23" t="s">
        <v>32</v>
      </c>
      <c r="B22" s="20" t="s">
        <v>4</v>
      </c>
      <c r="C22" s="20" t="s">
        <v>5</v>
      </c>
      <c r="D22" s="24" t="s">
        <v>96</v>
      </c>
      <c r="E22" s="20">
        <v>100</v>
      </c>
      <c r="F22" s="22">
        <f>1856.8+39.5</f>
        <v>1896.3</v>
      </c>
    </row>
    <row r="23" spans="1:256" ht="31.2" hidden="1" x14ac:dyDescent="0.3">
      <c r="A23" s="18" t="s">
        <v>194</v>
      </c>
      <c r="B23" s="19">
        <v>1</v>
      </c>
      <c r="C23" s="19">
        <v>3</v>
      </c>
      <c r="D23" s="24"/>
      <c r="E23" s="21"/>
      <c r="F23" s="22">
        <f>F24</f>
        <v>16618.099999999999</v>
      </c>
    </row>
    <row r="24" spans="1:256" ht="15.6" hidden="1" x14ac:dyDescent="0.3">
      <c r="A24" s="23" t="s">
        <v>71</v>
      </c>
      <c r="B24" s="19">
        <v>1</v>
      </c>
      <c r="C24" s="19">
        <v>3</v>
      </c>
      <c r="D24" s="24" t="s">
        <v>95</v>
      </c>
      <c r="E24" s="21"/>
      <c r="F24" s="22">
        <f>F25</f>
        <v>16618.099999999999</v>
      </c>
    </row>
    <row r="25" spans="1:256" ht="15.6" hidden="1" x14ac:dyDescent="0.3">
      <c r="A25" s="18" t="s">
        <v>8</v>
      </c>
      <c r="B25" s="19">
        <v>1</v>
      </c>
      <c r="C25" s="19">
        <v>3</v>
      </c>
      <c r="D25" s="24" t="s">
        <v>97</v>
      </c>
      <c r="E25" s="21"/>
      <c r="F25" s="22">
        <f>F27+F26+F28</f>
        <v>16618.099999999999</v>
      </c>
    </row>
    <row r="26" spans="1:256" ht="62.25" hidden="1" customHeight="1" x14ac:dyDescent="0.3">
      <c r="A26" s="25" t="s">
        <v>32</v>
      </c>
      <c r="B26" s="26" t="s">
        <v>4</v>
      </c>
      <c r="C26" s="26" t="s">
        <v>7</v>
      </c>
      <c r="D26" s="26" t="s">
        <v>97</v>
      </c>
      <c r="E26" s="26">
        <v>100</v>
      </c>
      <c r="F26" s="22">
        <f>8219.8-39.5</f>
        <v>8180.2999999999993</v>
      </c>
    </row>
    <row r="27" spans="1:256" ht="39.75" hidden="1" customHeight="1" x14ac:dyDescent="0.3">
      <c r="A27" s="25" t="s">
        <v>85</v>
      </c>
      <c r="B27" s="26" t="s">
        <v>4</v>
      </c>
      <c r="C27" s="26" t="s">
        <v>7</v>
      </c>
      <c r="D27" s="26" t="s">
        <v>97</v>
      </c>
      <c r="E27" s="26">
        <v>200</v>
      </c>
      <c r="F27" s="22">
        <v>8160.9</v>
      </c>
    </row>
    <row r="28" spans="1:256" ht="15.6" hidden="1" x14ac:dyDescent="0.3">
      <c r="A28" s="25" t="s">
        <v>34</v>
      </c>
      <c r="B28" s="26" t="s">
        <v>4</v>
      </c>
      <c r="C28" s="26" t="s">
        <v>7</v>
      </c>
      <c r="D28" s="26" t="s">
        <v>97</v>
      </c>
      <c r="E28" s="26">
        <v>800</v>
      </c>
      <c r="F28" s="22">
        <v>276.89999999999998</v>
      </c>
    </row>
    <row r="29" spans="1:256" ht="31.2" hidden="1" x14ac:dyDescent="0.3">
      <c r="A29" s="23" t="s">
        <v>47</v>
      </c>
      <c r="B29" s="20" t="s">
        <v>4</v>
      </c>
      <c r="C29" s="19">
        <v>4</v>
      </c>
      <c r="D29" s="20"/>
      <c r="E29" s="20"/>
      <c r="F29" s="22">
        <f>F34+F39+F38+F44+F45</f>
        <v>30766.6</v>
      </c>
    </row>
    <row r="30" spans="1:256" ht="31.2" hidden="1" x14ac:dyDescent="0.3">
      <c r="A30" s="23" t="s">
        <v>230</v>
      </c>
      <c r="B30" s="20" t="s">
        <v>4</v>
      </c>
      <c r="C30" s="19">
        <v>4</v>
      </c>
      <c r="D30" s="20" t="s">
        <v>120</v>
      </c>
      <c r="E30" s="20"/>
      <c r="F30" s="22">
        <f>F31</f>
        <v>363.3</v>
      </c>
    </row>
    <row r="31" spans="1:256" ht="15.6" hidden="1" x14ac:dyDescent="0.3">
      <c r="A31" s="23" t="s">
        <v>343</v>
      </c>
      <c r="B31" s="20" t="s">
        <v>4</v>
      </c>
      <c r="C31" s="19">
        <v>4</v>
      </c>
      <c r="D31" s="20" t="s">
        <v>342</v>
      </c>
      <c r="E31" s="20"/>
      <c r="F31" s="22">
        <f>F32</f>
        <v>363.3</v>
      </c>
    </row>
    <row r="32" spans="1:256" ht="109.2" hidden="1" x14ac:dyDescent="0.3">
      <c r="A32" s="23" t="s">
        <v>74</v>
      </c>
      <c r="B32" s="20" t="s">
        <v>4</v>
      </c>
      <c r="C32" s="19">
        <v>4</v>
      </c>
      <c r="D32" s="20" t="s">
        <v>125</v>
      </c>
      <c r="E32" s="20"/>
      <c r="F32" s="22">
        <f>F33</f>
        <v>363.3</v>
      </c>
    </row>
    <row r="33" spans="1:237" ht="31.2" hidden="1" x14ac:dyDescent="0.3">
      <c r="A33" s="25" t="s">
        <v>171</v>
      </c>
      <c r="B33" s="26" t="s">
        <v>4</v>
      </c>
      <c r="C33" s="26" t="s">
        <v>27</v>
      </c>
      <c r="D33" s="27" t="s">
        <v>98</v>
      </c>
      <c r="E33" s="26"/>
      <c r="F33" s="22">
        <f>F34</f>
        <v>363.3</v>
      </c>
    </row>
    <row r="34" spans="1:237" ht="62.25" hidden="1" customHeight="1" x14ac:dyDescent="0.3">
      <c r="A34" s="25" t="s">
        <v>32</v>
      </c>
      <c r="B34" s="26" t="s">
        <v>4</v>
      </c>
      <c r="C34" s="26" t="s">
        <v>27</v>
      </c>
      <c r="D34" s="27" t="s">
        <v>98</v>
      </c>
      <c r="E34" s="26">
        <v>100</v>
      </c>
      <c r="F34" s="22">
        <v>363.3</v>
      </c>
    </row>
    <row r="35" spans="1:237" ht="46.8" hidden="1" x14ac:dyDescent="0.3">
      <c r="A35" s="72" t="s">
        <v>225</v>
      </c>
      <c r="B35" s="20" t="s">
        <v>4</v>
      </c>
      <c r="C35" s="20" t="s">
        <v>27</v>
      </c>
      <c r="D35" s="24" t="s">
        <v>339</v>
      </c>
      <c r="E35" s="26"/>
      <c r="F35" s="22">
        <f>F36</f>
        <v>160</v>
      </c>
    </row>
    <row r="36" spans="1:237" ht="31.2" hidden="1" x14ac:dyDescent="0.3">
      <c r="A36" s="72" t="s">
        <v>340</v>
      </c>
      <c r="B36" s="20" t="s">
        <v>4</v>
      </c>
      <c r="C36" s="20" t="s">
        <v>27</v>
      </c>
      <c r="D36" s="24" t="s">
        <v>338</v>
      </c>
      <c r="E36" s="26"/>
      <c r="F36" s="22">
        <f>F37</f>
        <v>160</v>
      </c>
    </row>
    <row r="37" spans="1:237" ht="31.2" hidden="1" x14ac:dyDescent="0.3">
      <c r="A37" s="72" t="s">
        <v>341</v>
      </c>
      <c r="B37" s="20" t="s">
        <v>4</v>
      </c>
      <c r="C37" s="20" t="s">
        <v>27</v>
      </c>
      <c r="D37" s="24" t="s">
        <v>337</v>
      </c>
      <c r="E37" s="20"/>
      <c r="F37" s="22">
        <f>F39+F38</f>
        <v>160</v>
      </c>
    </row>
    <row r="38" spans="1:237" ht="61.5" hidden="1" customHeight="1" x14ac:dyDescent="0.3">
      <c r="A38" s="23" t="s">
        <v>32</v>
      </c>
      <c r="B38" s="20" t="s">
        <v>4</v>
      </c>
      <c r="C38" s="20" t="s">
        <v>27</v>
      </c>
      <c r="D38" s="24" t="s">
        <v>337</v>
      </c>
      <c r="E38" s="20">
        <v>100</v>
      </c>
      <c r="F38" s="22">
        <v>150</v>
      </c>
    </row>
    <row r="39" spans="1:237" ht="31.2" hidden="1" x14ac:dyDescent="0.3">
      <c r="A39" s="25" t="s">
        <v>85</v>
      </c>
      <c r="B39" s="20" t="s">
        <v>4</v>
      </c>
      <c r="C39" s="20" t="s">
        <v>27</v>
      </c>
      <c r="D39" s="24" t="s">
        <v>337</v>
      </c>
      <c r="E39" s="20">
        <v>200</v>
      </c>
      <c r="F39" s="22">
        <v>10</v>
      </c>
    </row>
    <row r="40" spans="1:237" ht="31.2" hidden="1" x14ac:dyDescent="0.3">
      <c r="A40" s="71" t="s">
        <v>334</v>
      </c>
      <c r="B40" s="20" t="s">
        <v>4</v>
      </c>
      <c r="C40" s="20" t="s">
        <v>27</v>
      </c>
      <c r="D40" s="24" t="s">
        <v>333</v>
      </c>
      <c r="E40" s="20"/>
      <c r="F40" s="22">
        <f>F41</f>
        <v>2.5</v>
      </c>
    </row>
    <row r="41" spans="1:237" ht="31.2" hidden="1" x14ac:dyDescent="0.3">
      <c r="A41" s="71" t="s">
        <v>335</v>
      </c>
      <c r="B41" s="20" t="s">
        <v>4</v>
      </c>
      <c r="C41" s="20" t="s">
        <v>27</v>
      </c>
      <c r="D41" s="24" t="s">
        <v>332</v>
      </c>
      <c r="E41" s="20"/>
      <c r="F41" s="22">
        <f>F42</f>
        <v>2.5</v>
      </c>
    </row>
    <row r="42" spans="1:237" ht="31.2" hidden="1" x14ac:dyDescent="0.3">
      <c r="A42" s="71" t="s">
        <v>336</v>
      </c>
      <c r="B42" s="20" t="s">
        <v>4</v>
      </c>
      <c r="C42" s="20" t="s">
        <v>27</v>
      </c>
      <c r="D42" s="24" t="s">
        <v>331</v>
      </c>
      <c r="E42" s="20"/>
      <c r="F42" s="22">
        <f>F43</f>
        <v>2.5</v>
      </c>
    </row>
    <row r="43" spans="1:237" ht="46.8" hidden="1" x14ac:dyDescent="0.3">
      <c r="A43" s="23" t="s">
        <v>81</v>
      </c>
      <c r="B43" s="20" t="s">
        <v>4</v>
      </c>
      <c r="C43" s="20" t="s">
        <v>27</v>
      </c>
      <c r="D43" s="24" t="s">
        <v>99</v>
      </c>
      <c r="E43" s="20"/>
      <c r="F43" s="22">
        <f>F44</f>
        <v>2.5</v>
      </c>
    </row>
    <row r="44" spans="1:237" ht="66" hidden="1" customHeight="1" x14ac:dyDescent="0.3">
      <c r="A44" s="23" t="s">
        <v>32</v>
      </c>
      <c r="B44" s="20" t="s">
        <v>4</v>
      </c>
      <c r="C44" s="20" t="s">
        <v>27</v>
      </c>
      <c r="D44" s="24" t="s">
        <v>99</v>
      </c>
      <c r="E44" s="20">
        <v>100</v>
      </c>
      <c r="F44" s="22">
        <v>2.5</v>
      </c>
    </row>
    <row r="45" spans="1:237" ht="15.6" hidden="1" x14ac:dyDescent="0.3">
      <c r="A45" s="23" t="s">
        <v>71</v>
      </c>
      <c r="B45" s="20" t="s">
        <v>4</v>
      </c>
      <c r="C45" s="19">
        <v>4</v>
      </c>
      <c r="D45" s="20" t="s">
        <v>95</v>
      </c>
      <c r="E45" s="20"/>
      <c r="F45" s="22">
        <f>F46+F50</f>
        <v>30240.799999999999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</row>
    <row r="46" spans="1:237" ht="15.6" hidden="1" x14ac:dyDescent="0.3">
      <c r="A46" s="18" t="s">
        <v>8</v>
      </c>
      <c r="B46" s="19">
        <v>1</v>
      </c>
      <c r="C46" s="19">
        <v>4</v>
      </c>
      <c r="D46" s="20" t="s">
        <v>97</v>
      </c>
      <c r="E46" s="21"/>
      <c r="F46" s="22">
        <f>F48+F47+F49</f>
        <v>29877.5</v>
      </c>
    </row>
    <row r="47" spans="1:237" ht="61.5" hidden="1" customHeight="1" x14ac:dyDescent="0.3">
      <c r="A47" s="23" t="s">
        <v>32</v>
      </c>
      <c r="B47" s="20" t="s">
        <v>4</v>
      </c>
      <c r="C47" s="19">
        <v>4</v>
      </c>
      <c r="D47" s="20" t="s">
        <v>97</v>
      </c>
      <c r="E47" s="20">
        <v>100</v>
      </c>
      <c r="F47" s="22">
        <f>12310.4+4248.3+2790.8+346.7+526.9+2849.5</f>
        <v>23072.600000000002</v>
      </c>
    </row>
    <row r="48" spans="1:237" ht="31.2" hidden="1" x14ac:dyDescent="0.3">
      <c r="A48" s="25" t="s">
        <v>85</v>
      </c>
      <c r="B48" s="20" t="s">
        <v>4</v>
      </c>
      <c r="C48" s="19">
        <v>4</v>
      </c>
      <c r="D48" s="20" t="s">
        <v>97</v>
      </c>
      <c r="E48" s="20">
        <v>200</v>
      </c>
      <c r="F48" s="28">
        <f>4111+1530.9+640.9+1127.5+5-F110</f>
        <v>6753.0999999999995</v>
      </c>
    </row>
    <row r="49" spans="1:237" ht="15.6" hidden="1" x14ac:dyDescent="0.3">
      <c r="A49" s="23" t="s">
        <v>34</v>
      </c>
      <c r="B49" s="20" t="s">
        <v>4</v>
      </c>
      <c r="C49" s="19">
        <v>4</v>
      </c>
      <c r="D49" s="20" t="s">
        <v>97</v>
      </c>
      <c r="E49" s="20">
        <v>800</v>
      </c>
      <c r="F49" s="28">
        <f>44.8+5+2</f>
        <v>51.8</v>
      </c>
    </row>
    <row r="50" spans="1:237" ht="31.2" hidden="1" x14ac:dyDescent="0.3">
      <c r="A50" s="23" t="s">
        <v>172</v>
      </c>
      <c r="B50" s="20" t="s">
        <v>4</v>
      </c>
      <c r="C50" s="20" t="s">
        <v>27</v>
      </c>
      <c r="D50" s="24" t="s">
        <v>206</v>
      </c>
      <c r="E50" s="20"/>
      <c r="F50" s="22">
        <f>F51</f>
        <v>363.3</v>
      </c>
    </row>
    <row r="51" spans="1:237" ht="62.25" hidden="1" customHeight="1" x14ac:dyDescent="0.3">
      <c r="A51" s="23" t="s">
        <v>32</v>
      </c>
      <c r="B51" s="20" t="s">
        <v>4</v>
      </c>
      <c r="C51" s="20" t="s">
        <v>27</v>
      </c>
      <c r="D51" s="24" t="s">
        <v>206</v>
      </c>
      <c r="E51" s="20">
        <v>100</v>
      </c>
      <c r="F51" s="22">
        <v>363.3</v>
      </c>
    </row>
    <row r="52" spans="1:237" ht="15.6" hidden="1" x14ac:dyDescent="0.3">
      <c r="A52" s="23" t="s">
        <v>56</v>
      </c>
      <c r="B52" s="20" t="s">
        <v>4</v>
      </c>
      <c r="C52" s="24" t="s">
        <v>11</v>
      </c>
      <c r="D52" s="24"/>
      <c r="E52" s="20"/>
      <c r="F52" s="22">
        <f>F55</f>
        <v>70.7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</row>
    <row r="53" spans="1:237" ht="15.6" hidden="1" x14ac:dyDescent="0.3">
      <c r="A53" s="23" t="s">
        <v>71</v>
      </c>
      <c r="B53" s="20" t="s">
        <v>4</v>
      </c>
      <c r="C53" s="24" t="s">
        <v>11</v>
      </c>
      <c r="D53" s="20" t="s">
        <v>95</v>
      </c>
      <c r="E53" s="20"/>
      <c r="F53" s="22">
        <f>F55</f>
        <v>70.7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</row>
    <row r="54" spans="1:237" ht="46.8" hidden="1" x14ac:dyDescent="0.3">
      <c r="A54" s="23" t="s">
        <v>173</v>
      </c>
      <c r="B54" s="20" t="s">
        <v>4</v>
      </c>
      <c r="C54" s="24" t="s">
        <v>11</v>
      </c>
      <c r="D54" s="20" t="s">
        <v>100</v>
      </c>
      <c r="E54" s="20"/>
      <c r="F54" s="22">
        <f>F55</f>
        <v>70.7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</row>
    <row r="55" spans="1:237" ht="31.2" hidden="1" x14ac:dyDescent="0.3">
      <c r="A55" s="25" t="s">
        <v>85</v>
      </c>
      <c r="B55" s="20" t="s">
        <v>4</v>
      </c>
      <c r="C55" s="24" t="s">
        <v>11</v>
      </c>
      <c r="D55" s="20" t="s">
        <v>100</v>
      </c>
      <c r="E55" s="20">
        <v>200</v>
      </c>
      <c r="F55" s="22">
        <v>70.7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</row>
    <row r="56" spans="1:237" ht="46.8" hidden="1" x14ac:dyDescent="0.3">
      <c r="A56" s="18" t="s">
        <v>22</v>
      </c>
      <c r="B56" s="19">
        <v>1</v>
      </c>
      <c r="C56" s="19">
        <v>6</v>
      </c>
      <c r="D56" s="24"/>
      <c r="E56" s="21"/>
      <c r="F56" s="22">
        <f>F57</f>
        <v>13436.7</v>
      </c>
    </row>
    <row r="57" spans="1:237" ht="15.6" hidden="1" x14ac:dyDescent="0.3">
      <c r="A57" s="23" t="s">
        <v>71</v>
      </c>
      <c r="B57" s="20" t="s">
        <v>4</v>
      </c>
      <c r="C57" s="20" t="s">
        <v>33</v>
      </c>
      <c r="D57" s="20" t="s">
        <v>95</v>
      </c>
      <c r="E57" s="21"/>
      <c r="F57" s="22">
        <f>F58</f>
        <v>13436.7</v>
      </c>
    </row>
    <row r="58" spans="1:237" ht="15.6" hidden="1" x14ac:dyDescent="0.3">
      <c r="A58" s="18" t="s">
        <v>8</v>
      </c>
      <c r="B58" s="20" t="s">
        <v>4</v>
      </c>
      <c r="C58" s="20" t="s">
        <v>33</v>
      </c>
      <c r="D58" s="20" t="s">
        <v>97</v>
      </c>
      <c r="E58" s="20"/>
      <c r="F58" s="22">
        <f>F59+F60+F61</f>
        <v>13436.7</v>
      </c>
    </row>
    <row r="59" spans="1:237" ht="62.4" hidden="1" x14ac:dyDescent="0.3">
      <c r="A59" s="23" t="s">
        <v>32</v>
      </c>
      <c r="B59" s="20" t="s">
        <v>4</v>
      </c>
      <c r="C59" s="20" t="s">
        <v>33</v>
      </c>
      <c r="D59" s="20" t="s">
        <v>97</v>
      </c>
      <c r="E59" s="20">
        <v>100</v>
      </c>
      <c r="F59" s="22">
        <f>1591.8+7692.3</f>
        <v>9284.1</v>
      </c>
    </row>
    <row r="60" spans="1:237" ht="31.2" hidden="1" x14ac:dyDescent="0.3">
      <c r="A60" s="25" t="s">
        <v>85</v>
      </c>
      <c r="B60" s="20" t="s">
        <v>4</v>
      </c>
      <c r="C60" s="20" t="s">
        <v>33</v>
      </c>
      <c r="D60" s="20" t="s">
        <v>97</v>
      </c>
      <c r="E60" s="20">
        <v>200</v>
      </c>
      <c r="F60" s="28">
        <f>430.5+3713</f>
        <v>4143.5</v>
      </c>
    </row>
    <row r="61" spans="1:237" ht="15.6" hidden="1" x14ac:dyDescent="0.3">
      <c r="A61" s="23" t="s">
        <v>34</v>
      </c>
      <c r="B61" s="20" t="s">
        <v>4</v>
      </c>
      <c r="C61" s="20" t="s">
        <v>33</v>
      </c>
      <c r="D61" s="20" t="s">
        <v>97</v>
      </c>
      <c r="E61" s="20">
        <v>800</v>
      </c>
      <c r="F61" s="28">
        <v>9.1</v>
      </c>
    </row>
    <row r="62" spans="1:237" ht="15.6" hidden="1" x14ac:dyDescent="0.3">
      <c r="A62" s="23" t="s">
        <v>10</v>
      </c>
      <c r="B62" s="20" t="s">
        <v>4</v>
      </c>
      <c r="C62" s="20">
        <v>11</v>
      </c>
      <c r="D62" s="20"/>
      <c r="E62" s="20"/>
      <c r="F62" s="22">
        <f>F64</f>
        <v>6461.5</v>
      </c>
    </row>
    <row r="63" spans="1:237" ht="15.6" hidden="1" x14ac:dyDescent="0.3">
      <c r="A63" s="23" t="s">
        <v>71</v>
      </c>
      <c r="B63" s="20" t="s">
        <v>4</v>
      </c>
      <c r="C63" s="20">
        <v>11</v>
      </c>
      <c r="D63" s="20" t="s">
        <v>95</v>
      </c>
      <c r="E63" s="20"/>
      <c r="F63" s="22">
        <f>F65</f>
        <v>6461.5</v>
      </c>
    </row>
    <row r="64" spans="1:237" ht="15.6" hidden="1" x14ac:dyDescent="0.3">
      <c r="A64" s="23" t="s">
        <v>174</v>
      </c>
      <c r="B64" s="20" t="s">
        <v>4</v>
      </c>
      <c r="C64" s="20">
        <v>11</v>
      </c>
      <c r="D64" s="20" t="s">
        <v>101</v>
      </c>
      <c r="E64" s="20"/>
      <c r="F64" s="22">
        <f>F65</f>
        <v>6461.5</v>
      </c>
    </row>
    <row r="65" spans="1:6" ht="15.6" hidden="1" x14ac:dyDescent="0.3">
      <c r="A65" s="23" t="s">
        <v>34</v>
      </c>
      <c r="B65" s="20" t="s">
        <v>4</v>
      </c>
      <c r="C65" s="20">
        <v>11</v>
      </c>
      <c r="D65" s="20" t="s">
        <v>101</v>
      </c>
      <c r="E65" s="20">
        <v>800</v>
      </c>
      <c r="F65" s="22">
        <f>6961.5-500</f>
        <v>6461.5</v>
      </c>
    </row>
    <row r="66" spans="1:6" ht="15.6" hidden="1" x14ac:dyDescent="0.3">
      <c r="A66" s="18" t="s">
        <v>23</v>
      </c>
      <c r="B66" s="19">
        <v>1</v>
      </c>
      <c r="C66" s="19">
        <v>13</v>
      </c>
      <c r="D66" s="24"/>
      <c r="E66" s="21"/>
      <c r="F66" s="22">
        <f>F79+F75+F70+F81</f>
        <v>20489.600000000006</v>
      </c>
    </row>
    <row r="67" spans="1:6" ht="31.2" hidden="1" x14ac:dyDescent="0.3">
      <c r="A67" s="25" t="s">
        <v>267</v>
      </c>
      <c r="B67" s="20" t="s">
        <v>4</v>
      </c>
      <c r="C67" s="20">
        <v>13</v>
      </c>
      <c r="D67" s="24" t="s">
        <v>213</v>
      </c>
      <c r="E67" s="20"/>
      <c r="F67" s="22">
        <f>F68</f>
        <v>1986</v>
      </c>
    </row>
    <row r="68" spans="1:6" ht="31.2" hidden="1" x14ac:dyDescent="0.3">
      <c r="A68" s="25" t="s">
        <v>255</v>
      </c>
      <c r="B68" s="20" t="s">
        <v>4</v>
      </c>
      <c r="C68" s="20">
        <v>13</v>
      </c>
      <c r="D68" s="24" t="s">
        <v>254</v>
      </c>
      <c r="E68" s="20"/>
      <c r="F68" s="22">
        <f>F69</f>
        <v>1986</v>
      </c>
    </row>
    <row r="69" spans="1:6" ht="46.8" hidden="1" x14ac:dyDescent="0.3">
      <c r="A69" s="25" t="s">
        <v>252</v>
      </c>
      <c r="B69" s="20" t="s">
        <v>4</v>
      </c>
      <c r="C69" s="20">
        <v>13</v>
      </c>
      <c r="D69" s="24" t="s">
        <v>251</v>
      </c>
      <c r="E69" s="20"/>
      <c r="F69" s="22">
        <f>F70</f>
        <v>1986</v>
      </c>
    </row>
    <row r="70" spans="1:6" ht="31.2" hidden="1" x14ac:dyDescent="0.3">
      <c r="A70" s="23" t="s">
        <v>175</v>
      </c>
      <c r="B70" s="20" t="s">
        <v>4</v>
      </c>
      <c r="C70" s="20">
        <v>13</v>
      </c>
      <c r="D70" s="24" t="s">
        <v>102</v>
      </c>
      <c r="E70" s="20"/>
      <c r="F70" s="28">
        <f>F72+F71</f>
        <v>1986</v>
      </c>
    </row>
    <row r="71" spans="1:6" ht="62.4" hidden="1" x14ac:dyDescent="0.3">
      <c r="A71" s="23" t="s">
        <v>32</v>
      </c>
      <c r="B71" s="20" t="s">
        <v>4</v>
      </c>
      <c r="C71" s="20">
        <v>13</v>
      </c>
      <c r="D71" s="24" t="s">
        <v>102</v>
      </c>
      <c r="E71" s="20">
        <v>100</v>
      </c>
      <c r="F71" s="22">
        <v>1932</v>
      </c>
    </row>
    <row r="72" spans="1:6" ht="31.2" hidden="1" x14ac:dyDescent="0.3">
      <c r="A72" s="25" t="s">
        <v>85</v>
      </c>
      <c r="B72" s="20" t="s">
        <v>4</v>
      </c>
      <c r="C72" s="20">
        <v>13</v>
      </c>
      <c r="D72" s="24" t="s">
        <v>102</v>
      </c>
      <c r="E72" s="20">
        <v>200</v>
      </c>
      <c r="F72" s="22">
        <v>54</v>
      </c>
    </row>
    <row r="73" spans="1:6" ht="46.8" hidden="1" x14ac:dyDescent="0.3">
      <c r="A73" s="71" t="s">
        <v>227</v>
      </c>
      <c r="B73" s="26" t="s">
        <v>4</v>
      </c>
      <c r="C73" s="26">
        <v>13</v>
      </c>
      <c r="D73" s="24" t="s">
        <v>323</v>
      </c>
      <c r="E73" s="26"/>
      <c r="F73" s="22">
        <f>F74</f>
        <v>230.7</v>
      </c>
    </row>
    <row r="74" spans="1:6" ht="46.8" hidden="1" x14ac:dyDescent="0.3">
      <c r="A74" s="71" t="s">
        <v>324</v>
      </c>
      <c r="B74" s="26" t="s">
        <v>4</v>
      </c>
      <c r="C74" s="26">
        <v>13</v>
      </c>
      <c r="D74" s="24" t="s">
        <v>322</v>
      </c>
      <c r="E74" s="26"/>
      <c r="F74" s="22">
        <f>F75</f>
        <v>230.7</v>
      </c>
    </row>
    <row r="75" spans="1:6" ht="31.2" hidden="1" x14ac:dyDescent="0.3">
      <c r="A75" s="71" t="s">
        <v>325</v>
      </c>
      <c r="B75" s="26" t="s">
        <v>4</v>
      </c>
      <c r="C75" s="26">
        <v>13</v>
      </c>
      <c r="D75" s="24" t="s">
        <v>321</v>
      </c>
      <c r="E75" s="20"/>
      <c r="F75" s="22">
        <f>F76</f>
        <v>230.7</v>
      </c>
    </row>
    <row r="76" spans="1:6" ht="31.2" hidden="1" x14ac:dyDescent="0.3">
      <c r="A76" s="25" t="s">
        <v>85</v>
      </c>
      <c r="B76" s="20" t="s">
        <v>4</v>
      </c>
      <c r="C76" s="20">
        <v>13</v>
      </c>
      <c r="D76" s="24" t="s">
        <v>321</v>
      </c>
      <c r="E76" s="20">
        <v>200</v>
      </c>
      <c r="F76" s="22">
        <f>44+62+28+12+36+26+4+18.7</f>
        <v>230.7</v>
      </c>
    </row>
    <row r="77" spans="1:6" ht="31.2" hidden="1" x14ac:dyDescent="0.3">
      <c r="A77" s="72" t="s">
        <v>226</v>
      </c>
      <c r="B77" s="19">
        <v>1</v>
      </c>
      <c r="C77" s="19">
        <v>13</v>
      </c>
      <c r="D77" s="24" t="s">
        <v>328</v>
      </c>
      <c r="E77" s="21"/>
      <c r="F77" s="22">
        <f>F78</f>
        <v>50</v>
      </c>
    </row>
    <row r="78" spans="1:6" ht="62.4" hidden="1" x14ac:dyDescent="0.3">
      <c r="A78" s="70" t="s">
        <v>329</v>
      </c>
      <c r="B78" s="19">
        <v>1</v>
      </c>
      <c r="C78" s="19">
        <v>13</v>
      </c>
      <c r="D78" s="24" t="s">
        <v>327</v>
      </c>
      <c r="E78" s="21"/>
      <c r="F78" s="22">
        <f>F79</f>
        <v>50</v>
      </c>
    </row>
    <row r="79" spans="1:6" ht="31.2" hidden="1" x14ac:dyDescent="0.3">
      <c r="A79" s="72" t="s">
        <v>330</v>
      </c>
      <c r="B79" s="26" t="s">
        <v>4</v>
      </c>
      <c r="C79" s="26">
        <v>13</v>
      </c>
      <c r="D79" s="27" t="s">
        <v>326</v>
      </c>
      <c r="E79" s="26"/>
      <c r="F79" s="22">
        <v>50</v>
      </c>
    </row>
    <row r="80" spans="1:6" ht="31.2" hidden="1" x14ac:dyDescent="0.3">
      <c r="A80" s="25" t="s">
        <v>85</v>
      </c>
      <c r="B80" s="26" t="s">
        <v>4</v>
      </c>
      <c r="C80" s="26">
        <v>13</v>
      </c>
      <c r="D80" s="27" t="s">
        <v>326</v>
      </c>
      <c r="E80" s="26">
        <v>200</v>
      </c>
      <c r="F80" s="22">
        <v>50</v>
      </c>
    </row>
    <row r="81" spans="1:6" ht="15.6" hidden="1" x14ac:dyDescent="0.3">
      <c r="A81" s="23" t="s">
        <v>71</v>
      </c>
      <c r="B81" s="19">
        <v>1</v>
      </c>
      <c r="C81" s="19">
        <v>13</v>
      </c>
      <c r="D81" s="20" t="s">
        <v>95</v>
      </c>
      <c r="E81" s="21"/>
      <c r="F81" s="22">
        <f>F82+F86+F88+F91+F94+F96+F98+F103+F107+F111+F100+F109</f>
        <v>18222.900000000005</v>
      </c>
    </row>
    <row r="82" spans="1:6" ht="15.6" hidden="1" x14ac:dyDescent="0.3">
      <c r="A82" s="18" t="s">
        <v>8</v>
      </c>
      <c r="B82" s="19">
        <v>1</v>
      </c>
      <c r="C82" s="19">
        <v>13</v>
      </c>
      <c r="D82" s="20" t="s">
        <v>97</v>
      </c>
      <c r="E82" s="21"/>
      <c r="F82" s="22">
        <f>F84+F83+F85</f>
        <v>7540.3</v>
      </c>
    </row>
    <row r="83" spans="1:6" ht="62.4" hidden="1" x14ac:dyDescent="0.3">
      <c r="A83" s="23" t="s">
        <v>32</v>
      </c>
      <c r="B83" s="20" t="s">
        <v>4</v>
      </c>
      <c r="C83" s="20">
        <v>13</v>
      </c>
      <c r="D83" s="20" t="s">
        <v>97</v>
      </c>
      <c r="E83" s="20">
        <v>100</v>
      </c>
      <c r="F83" s="22">
        <v>5373.1</v>
      </c>
    </row>
    <row r="84" spans="1:6" ht="31.2" hidden="1" x14ac:dyDescent="0.3">
      <c r="A84" s="25" t="s">
        <v>85</v>
      </c>
      <c r="B84" s="20" t="s">
        <v>4</v>
      </c>
      <c r="C84" s="20">
        <v>13</v>
      </c>
      <c r="D84" s="20" t="s">
        <v>97</v>
      </c>
      <c r="E84" s="20">
        <v>200</v>
      </c>
      <c r="F84" s="22">
        <v>2157.1999999999998</v>
      </c>
    </row>
    <row r="85" spans="1:6" ht="15.6" hidden="1" x14ac:dyDescent="0.3">
      <c r="A85" s="23" t="s">
        <v>34</v>
      </c>
      <c r="B85" s="20" t="s">
        <v>4</v>
      </c>
      <c r="C85" s="20">
        <v>13</v>
      </c>
      <c r="D85" s="20" t="s">
        <v>97</v>
      </c>
      <c r="E85" s="20">
        <v>800</v>
      </c>
      <c r="F85" s="22">
        <v>10</v>
      </c>
    </row>
    <row r="86" spans="1:6" ht="15.6" hidden="1" x14ac:dyDescent="0.3">
      <c r="A86" s="23" t="s">
        <v>26</v>
      </c>
      <c r="B86" s="20" t="s">
        <v>4</v>
      </c>
      <c r="C86" s="20">
        <v>13</v>
      </c>
      <c r="D86" s="20" t="s">
        <v>103</v>
      </c>
      <c r="E86" s="20"/>
      <c r="F86" s="28">
        <f>F87</f>
        <v>286.10000000000002</v>
      </c>
    </row>
    <row r="87" spans="1:6" ht="15.6" hidden="1" x14ac:dyDescent="0.3">
      <c r="A87" s="23" t="s">
        <v>34</v>
      </c>
      <c r="B87" s="20" t="s">
        <v>4</v>
      </c>
      <c r="C87" s="20">
        <v>13</v>
      </c>
      <c r="D87" s="20" t="s">
        <v>103</v>
      </c>
      <c r="E87" s="20">
        <v>800</v>
      </c>
      <c r="F87" s="28">
        <f>154.9+59.8+71.4</f>
        <v>286.10000000000002</v>
      </c>
    </row>
    <row r="88" spans="1:6" ht="46.8" hidden="1" x14ac:dyDescent="0.3">
      <c r="A88" s="29" t="s">
        <v>176</v>
      </c>
      <c r="B88" s="20" t="s">
        <v>4</v>
      </c>
      <c r="C88" s="20">
        <v>13</v>
      </c>
      <c r="D88" s="20" t="s">
        <v>104</v>
      </c>
      <c r="E88" s="20"/>
      <c r="F88" s="28">
        <f>F90+F89</f>
        <v>749.5</v>
      </c>
    </row>
    <row r="89" spans="1:6" ht="62.4" hidden="1" x14ac:dyDescent="0.3">
      <c r="A89" s="23" t="s">
        <v>32</v>
      </c>
      <c r="B89" s="20" t="s">
        <v>4</v>
      </c>
      <c r="C89" s="20">
        <v>13</v>
      </c>
      <c r="D89" s="20" t="s">
        <v>104</v>
      </c>
      <c r="E89" s="20">
        <v>100</v>
      </c>
      <c r="F89" s="22">
        <v>703</v>
      </c>
    </row>
    <row r="90" spans="1:6" ht="31.2" hidden="1" x14ac:dyDescent="0.3">
      <c r="A90" s="25" t="s">
        <v>85</v>
      </c>
      <c r="B90" s="20" t="s">
        <v>4</v>
      </c>
      <c r="C90" s="20">
        <v>13</v>
      </c>
      <c r="D90" s="20" t="s">
        <v>104</v>
      </c>
      <c r="E90" s="20">
        <v>200</v>
      </c>
      <c r="F90" s="22">
        <v>46.5</v>
      </c>
    </row>
    <row r="91" spans="1:6" ht="49.5" hidden="1" customHeight="1" x14ac:dyDescent="0.3">
      <c r="A91" s="23" t="s">
        <v>177</v>
      </c>
      <c r="B91" s="20" t="s">
        <v>4</v>
      </c>
      <c r="C91" s="20">
        <v>13</v>
      </c>
      <c r="D91" s="20" t="s">
        <v>105</v>
      </c>
      <c r="E91" s="20"/>
      <c r="F91" s="28">
        <f>F93+F92</f>
        <v>378.6</v>
      </c>
    </row>
    <row r="92" spans="1:6" ht="62.4" hidden="1" x14ac:dyDescent="0.3">
      <c r="A92" s="23" t="s">
        <v>32</v>
      </c>
      <c r="B92" s="20" t="s">
        <v>4</v>
      </c>
      <c r="C92" s="20">
        <v>13</v>
      </c>
      <c r="D92" s="20" t="s">
        <v>105</v>
      </c>
      <c r="E92" s="20">
        <v>100</v>
      </c>
      <c r="F92" s="22">
        <v>372.5</v>
      </c>
    </row>
    <row r="93" spans="1:6" ht="31.2" hidden="1" x14ac:dyDescent="0.3">
      <c r="A93" s="25" t="s">
        <v>85</v>
      </c>
      <c r="B93" s="20" t="s">
        <v>4</v>
      </c>
      <c r="C93" s="20">
        <v>13</v>
      </c>
      <c r="D93" s="20" t="s">
        <v>105</v>
      </c>
      <c r="E93" s="20">
        <v>200</v>
      </c>
      <c r="F93" s="22">
        <v>6.1</v>
      </c>
    </row>
    <row r="94" spans="1:6" ht="31.2" hidden="1" x14ac:dyDescent="0.3">
      <c r="A94" s="23" t="s">
        <v>178</v>
      </c>
      <c r="B94" s="20" t="s">
        <v>4</v>
      </c>
      <c r="C94" s="20">
        <v>13</v>
      </c>
      <c r="D94" s="20" t="s">
        <v>106</v>
      </c>
      <c r="E94" s="20"/>
      <c r="F94" s="28">
        <f>F95</f>
        <v>157.5</v>
      </c>
    </row>
    <row r="95" spans="1:6" ht="31.2" hidden="1" x14ac:dyDescent="0.3">
      <c r="A95" s="25" t="s">
        <v>85</v>
      </c>
      <c r="B95" s="20" t="s">
        <v>4</v>
      </c>
      <c r="C95" s="20">
        <v>13</v>
      </c>
      <c r="D95" s="20" t="s">
        <v>106</v>
      </c>
      <c r="E95" s="20">
        <v>200</v>
      </c>
      <c r="F95" s="22">
        <v>157.5</v>
      </c>
    </row>
    <row r="96" spans="1:6" ht="58.5" hidden="1" customHeight="1" x14ac:dyDescent="0.3">
      <c r="A96" s="23" t="s">
        <v>179</v>
      </c>
      <c r="B96" s="20" t="s">
        <v>4</v>
      </c>
      <c r="C96" s="20">
        <v>13</v>
      </c>
      <c r="D96" s="20" t="s">
        <v>107</v>
      </c>
      <c r="E96" s="20"/>
      <c r="F96" s="22">
        <f>F97</f>
        <v>0.5</v>
      </c>
    </row>
    <row r="97" spans="1:6" ht="62.4" hidden="1" x14ac:dyDescent="0.3">
      <c r="A97" s="23" t="s">
        <v>32</v>
      </c>
      <c r="B97" s="20" t="s">
        <v>4</v>
      </c>
      <c r="C97" s="20">
        <v>13</v>
      </c>
      <c r="D97" s="20" t="s">
        <v>107</v>
      </c>
      <c r="E97" s="20">
        <v>100</v>
      </c>
      <c r="F97" s="22">
        <v>0.5</v>
      </c>
    </row>
    <row r="98" spans="1:6" ht="81" hidden="1" customHeight="1" x14ac:dyDescent="0.3">
      <c r="A98" s="25" t="s">
        <v>180</v>
      </c>
      <c r="B98" s="26" t="s">
        <v>4</v>
      </c>
      <c r="C98" s="26">
        <v>13</v>
      </c>
      <c r="D98" s="27" t="s">
        <v>108</v>
      </c>
      <c r="E98" s="27"/>
      <c r="F98" s="22">
        <f>F99</f>
        <v>3874.1</v>
      </c>
    </row>
    <row r="99" spans="1:6" ht="31.2" hidden="1" x14ac:dyDescent="0.3">
      <c r="A99" s="25" t="s">
        <v>35</v>
      </c>
      <c r="B99" s="26" t="s">
        <v>4</v>
      </c>
      <c r="C99" s="26">
        <v>13</v>
      </c>
      <c r="D99" s="27" t="s">
        <v>108</v>
      </c>
      <c r="E99" s="27" t="s">
        <v>67</v>
      </c>
      <c r="F99" s="22">
        <v>3874.1</v>
      </c>
    </row>
    <row r="100" spans="1:6" ht="46.8" hidden="1" x14ac:dyDescent="0.3">
      <c r="A100" s="23" t="s">
        <v>69</v>
      </c>
      <c r="B100" s="20" t="s">
        <v>4</v>
      </c>
      <c r="C100" s="20">
        <v>13</v>
      </c>
      <c r="D100" s="24" t="s">
        <v>320</v>
      </c>
      <c r="E100" s="20"/>
      <c r="F100" s="22">
        <f>F101+F102</f>
        <v>1030.4000000000001</v>
      </c>
    </row>
    <row r="101" spans="1:6" ht="62.4" hidden="1" x14ac:dyDescent="0.3">
      <c r="A101" s="23" t="s">
        <v>32</v>
      </c>
      <c r="B101" s="20" t="s">
        <v>4</v>
      </c>
      <c r="C101" s="20">
        <v>13</v>
      </c>
      <c r="D101" s="24" t="s">
        <v>320</v>
      </c>
      <c r="E101" s="20">
        <v>100</v>
      </c>
      <c r="F101" s="22">
        <v>782.5</v>
      </c>
    </row>
    <row r="102" spans="1:6" ht="31.2" hidden="1" x14ac:dyDescent="0.3">
      <c r="A102" s="25" t="s">
        <v>85</v>
      </c>
      <c r="B102" s="20" t="s">
        <v>4</v>
      </c>
      <c r="C102" s="20">
        <v>13</v>
      </c>
      <c r="D102" s="24" t="s">
        <v>320</v>
      </c>
      <c r="E102" s="20">
        <v>200</v>
      </c>
      <c r="F102" s="22">
        <v>247.9</v>
      </c>
    </row>
    <row r="103" spans="1:6" s="1" customFormat="1" ht="31.2" hidden="1" x14ac:dyDescent="0.3">
      <c r="A103" s="23" t="s">
        <v>181</v>
      </c>
      <c r="B103" s="24" t="s">
        <v>4</v>
      </c>
      <c r="C103" s="20">
        <v>13</v>
      </c>
      <c r="D103" s="24" t="s">
        <v>162</v>
      </c>
      <c r="E103" s="24"/>
      <c r="F103" s="22">
        <f>F104+F105+F106</f>
        <v>2808.7</v>
      </c>
    </row>
    <row r="104" spans="1:6" s="1" customFormat="1" ht="62.4" hidden="1" x14ac:dyDescent="0.3">
      <c r="A104" s="23" t="s">
        <v>32</v>
      </c>
      <c r="B104" s="24" t="s">
        <v>4</v>
      </c>
      <c r="C104" s="20">
        <v>13</v>
      </c>
      <c r="D104" s="24" t="s">
        <v>162</v>
      </c>
      <c r="E104" s="24" t="s">
        <v>49</v>
      </c>
      <c r="F104" s="22">
        <v>1633</v>
      </c>
    </row>
    <row r="105" spans="1:6" s="1" customFormat="1" ht="31.2" hidden="1" x14ac:dyDescent="0.3">
      <c r="A105" s="37" t="s">
        <v>85</v>
      </c>
      <c r="B105" s="24" t="s">
        <v>4</v>
      </c>
      <c r="C105" s="20">
        <v>13</v>
      </c>
      <c r="D105" s="24" t="s">
        <v>162</v>
      </c>
      <c r="E105" s="24" t="s">
        <v>66</v>
      </c>
      <c r="F105" s="22">
        <f>1081+89.7</f>
        <v>1170.7</v>
      </c>
    </row>
    <row r="106" spans="1:6" s="1" customFormat="1" ht="15.6" hidden="1" x14ac:dyDescent="0.3">
      <c r="A106" s="23" t="s">
        <v>36</v>
      </c>
      <c r="B106" s="54" t="s">
        <v>4</v>
      </c>
      <c r="C106" s="54">
        <v>13</v>
      </c>
      <c r="D106" s="20" t="s">
        <v>162</v>
      </c>
      <c r="E106" s="20">
        <v>500</v>
      </c>
      <c r="F106" s="22">
        <v>5</v>
      </c>
    </row>
    <row r="107" spans="1:6" s="1" customFormat="1" ht="15.6" hidden="1" x14ac:dyDescent="0.3">
      <c r="A107" s="55" t="s">
        <v>164</v>
      </c>
      <c r="B107" s="20" t="s">
        <v>4</v>
      </c>
      <c r="C107" s="20">
        <v>13</v>
      </c>
      <c r="D107" s="20" t="s">
        <v>165</v>
      </c>
      <c r="E107" s="20"/>
      <c r="F107" s="22">
        <f>F108</f>
        <v>235</v>
      </c>
    </row>
    <row r="108" spans="1:6" s="1" customFormat="1" ht="31.2" hidden="1" x14ac:dyDescent="0.3">
      <c r="A108" s="37" t="s">
        <v>85</v>
      </c>
      <c r="B108" s="20" t="s">
        <v>4</v>
      </c>
      <c r="C108" s="20">
        <v>13</v>
      </c>
      <c r="D108" s="20" t="s">
        <v>165</v>
      </c>
      <c r="E108" s="20">
        <v>200</v>
      </c>
      <c r="F108" s="22">
        <f>30+22.5+103.6+22+11.2+2.3+30.4+13</f>
        <v>235</v>
      </c>
    </row>
    <row r="109" spans="1:6" s="1" customFormat="1" ht="15.6" hidden="1" x14ac:dyDescent="0.3">
      <c r="A109" s="37" t="s">
        <v>389</v>
      </c>
      <c r="B109" s="20" t="s">
        <v>4</v>
      </c>
      <c r="C109" s="20">
        <v>13</v>
      </c>
      <c r="D109" s="20" t="s">
        <v>388</v>
      </c>
      <c r="E109" s="20"/>
      <c r="F109" s="22">
        <f>F110</f>
        <v>662.2</v>
      </c>
    </row>
    <row r="110" spans="1:6" s="1" customFormat="1" ht="62.4" hidden="1" x14ac:dyDescent="0.3">
      <c r="A110" s="23" t="s">
        <v>32</v>
      </c>
      <c r="B110" s="20" t="s">
        <v>4</v>
      </c>
      <c r="C110" s="20">
        <v>13</v>
      </c>
      <c r="D110" s="20" t="s">
        <v>388</v>
      </c>
      <c r="E110" s="20">
        <v>100</v>
      </c>
      <c r="F110" s="22">
        <f>162.2+500</f>
        <v>662.2</v>
      </c>
    </row>
    <row r="111" spans="1:6" s="6" customFormat="1" ht="31.2" hidden="1" x14ac:dyDescent="0.3">
      <c r="A111" s="31" t="s">
        <v>86</v>
      </c>
      <c r="B111" s="24" t="s">
        <v>4</v>
      </c>
      <c r="C111" s="20">
        <v>13</v>
      </c>
      <c r="D111" s="24" t="s">
        <v>109</v>
      </c>
      <c r="E111" s="24"/>
      <c r="F111" s="22">
        <f>F112</f>
        <v>500</v>
      </c>
    </row>
    <row r="112" spans="1:6" s="6" customFormat="1" ht="15.6" hidden="1" x14ac:dyDescent="0.3">
      <c r="A112" s="9" t="s">
        <v>34</v>
      </c>
      <c r="B112" s="24" t="s">
        <v>4</v>
      </c>
      <c r="C112" s="20">
        <v>13</v>
      </c>
      <c r="D112" s="24" t="s">
        <v>109</v>
      </c>
      <c r="E112" s="24" t="s">
        <v>44</v>
      </c>
      <c r="F112" s="22">
        <v>500</v>
      </c>
    </row>
    <row r="113" spans="1:237" ht="24" hidden="1" customHeight="1" x14ac:dyDescent="0.3">
      <c r="A113" s="10" t="s">
        <v>148</v>
      </c>
      <c r="B113" s="13" t="s">
        <v>5</v>
      </c>
      <c r="C113" s="14"/>
      <c r="D113" s="15"/>
      <c r="E113" s="16"/>
      <c r="F113" s="17">
        <f>F114</f>
        <v>1649.2</v>
      </c>
    </row>
    <row r="114" spans="1:237" ht="15.6" hidden="1" x14ac:dyDescent="0.3">
      <c r="A114" s="23" t="s">
        <v>16</v>
      </c>
      <c r="B114" s="24" t="s">
        <v>5</v>
      </c>
      <c r="C114" s="24" t="s">
        <v>7</v>
      </c>
      <c r="D114" s="24"/>
      <c r="E114" s="24"/>
      <c r="F114" s="22">
        <f>F116</f>
        <v>1649.2</v>
      </c>
    </row>
    <row r="115" spans="1:237" ht="15.6" hidden="1" x14ac:dyDescent="0.3">
      <c r="A115" s="23" t="s">
        <v>71</v>
      </c>
      <c r="B115" s="24" t="s">
        <v>5</v>
      </c>
      <c r="C115" s="24" t="s">
        <v>7</v>
      </c>
      <c r="D115" s="24" t="s">
        <v>95</v>
      </c>
      <c r="E115" s="24"/>
      <c r="F115" s="22">
        <f>F116</f>
        <v>1649.2</v>
      </c>
    </row>
    <row r="116" spans="1:237" ht="46.8" hidden="1" x14ac:dyDescent="0.3">
      <c r="A116" s="23" t="s">
        <v>182</v>
      </c>
      <c r="B116" s="24" t="s">
        <v>5</v>
      </c>
      <c r="C116" s="24" t="s">
        <v>7</v>
      </c>
      <c r="D116" s="20" t="s">
        <v>110</v>
      </c>
      <c r="E116" s="24"/>
      <c r="F116" s="22">
        <f>F117</f>
        <v>1649.2</v>
      </c>
    </row>
    <row r="117" spans="1:237" ht="15.6" hidden="1" x14ac:dyDescent="0.3">
      <c r="A117" s="23" t="s">
        <v>36</v>
      </c>
      <c r="B117" s="24" t="s">
        <v>5</v>
      </c>
      <c r="C117" s="24" t="s">
        <v>7</v>
      </c>
      <c r="D117" s="20" t="s">
        <v>110</v>
      </c>
      <c r="E117" s="24" t="s">
        <v>9</v>
      </c>
      <c r="F117" s="22">
        <v>1649.2</v>
      </c>
    </row>
    <row r="118" spans="1:237" ht="36" hidden="1" customHeight="1" x14ac:dyDescent="0.3">
      <c r="A118" s="10" t="s">
        <v>146</v>
      </c>
      <c r="B118" s="13">
        <v>3</v>
      </c>
      <c r="C118" s="13"/>
      <c r="D118" s="32"/>
      <c r="E118" s="33"/>
      <c r="F118" s="57">
        <f>F119+F124+F129</f>
        <v>7554.8</v>
      </c>
    </row>
    <row r="119" spans="1:237" ht="30.75" hidden="1" customHeight="1" x14ac:dyDescent="0.3">
      <c r="A119" s="23" t="s">
        <v>24</v>
      </c>
      <c r="B119" s="24" t="s">
        <v>7</v>
      </c>
      <c r="C119" s="24" t="s">
        <v>13</v>
      </c>
      <c r="D119" s="24"/>
      <c r="E119" s="20"/>
      <c r="F119" s="22">
        <f>F121</f>
        <v>1565.5</v>
      </c>
    </row>
    <row r="120" spans="1:237" ht="15.75" hidden="1" customHeight="1" x14ac:dyDescent="0.3">
      <c r="A120" s="23" t="s">
        <v>71</v>
      </c>
      <c r="B120" s="24" t="s">
        <v>7</v>
      </c>
      <c r="C120" s="24" t="s">
        <v>13</v>
      </c>
      <c r="D120" s="24" t="s">
        <v>95</v>
      </c>
      <c r="E120" s="20"/>
      <c r="F120" s="22">
        <f>F121</f>
        <v>1565.5</v>
      </c>
    </row>
    <row r="121" spans="1:237" ht="31.2" hidden="1" x14ac:dyDescent="0.3">
      <c r="A121" s="23" t="s">
        <v>18</v>
      </c>
      <c r="B121" s="24" t="s">
        <v>7</v>
      </c>
      <c r="C121" s="24" t="s">
        <v>13</v>
      </c>
      <c r="D121" s="24" t="s">
        <v>111</v>
      </c>
      <c r="E121" s="24"/>
      <c r="F121" s="22">
        <f>F123+F122</f>
        <v>1565.5</v>
      </c>
    </row>
    <row r="122" spans="1:237" ht="62.25" hidden="1" customHeight="1" x14ac:dyDescent="0.3">
      <c r="A122" s="23" t="s">
        <v>32</v>
      </c>
      <c r="B122" s="24" t="s">
        <v>7</v>
      </c>
      <c r="C122" s="24" t="s">
        <v>13</v>
      </c>
      <c r="D122" s="24" t="s">
        <v>111</v>
      </c>
      <c r="E122" s="20">
        <v>100</v>
      </c>
      <c r="F122" s="22">
        <v>1553.5</v>
      </c>
    </row>
    <row r="123" spans="1:237" ht="31.2" hidden="1" x14ac:dyDescent="0.3">
      <c r="A123" s="25" t="s">
        <v>85</v>
      </c>
      <c r="B123" s="24" t="s">
        <v>7</v>
      </c>
      <c r="C123" s="24" t="s">
        <v>13</v>
      </c>
      <c r="D123" s="24" t="s">
        <v>111</v>
      </c>
      <c r="E123" s="20">
        <v>200</v>
      </c>
      <c r="F123" s="22">
        <v>12</v>
      </c>
    </row>
    <row r="124" spans="1:237" ht="31.2" hidden="1" x14ac:dyDescent="0.3">
      <c r="A124" s="23" t="s">
        <v>65</v>
      </c>
      <c r="B124" s="24" t="s">
        <v>7</v>
      </c>
      <c r="C124" s="24" t="s">
        <v>48</v>
      </c>
      <c r="D124" s="24"/>
      <c r="E124" s="24"/>
      <c r="F124" s="22">
        <f>F128</f>
        <v>5524.5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</row>
    <row r="125" spans="1:237" ht="46.8" hidden="1" x14ac:dyDescent="0.3">
      <c r="A125" s="25" t="s">
        <v>228</v>
      </c>
      <c r="B125" s="24" t="s">
        <v>7</v>
      </c>
      <c r="C125" s="24" t="s">
        <v>48</v>
      </c>
      <c r="D125" s="24" t="s">
        <v>318</v>
      </c>
      <c r="E125" s="24"/>
      <c r="F125" s="22">
        <f>F126</f>
        <v>5524.5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</row>
    <row r="126" spans="1:237" ht="31.2" hidden="1" x14ac:dyDescent="0.3">
      <c r="A126" s="72" t="s">
        <v>319</v>
      </c>
      <c r="B126" s="24" t="s">
        <v>7</v>
      </c>
      <c r="C126" s="24" t="s">
        <v>48</v>
      </c>
      <c r="D126" s="24" t="s">
        <v>317</v>
      </c>
      <c r="E126" s="24"/>
      <c r="F126" s="22">
        <f>F127</f>
        <v>5524.5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</row>
    <row r="127" spans="1:237" ht="15.6" hidden="1" x14ac:dyDescent="0.3">
      <c r="A127" s="72" t="s">
        <v>284</v>
      </c>
      <c r="B127" s="24" t="s">
        <v>7</v>
      </c>
      <c r="C127" s="24" t="s">
        <v>48</v>
      </c>
      <c r="D127" s="27" t="s">
        <v>112</v>
      </c>
      <c r="E127" s="24"/>
      <c r="F127" s="22">
        <f>F128</f>
        <v>5524.5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</row>
    <row r="128" spans="1:237" ht="62.25" hidden="1" customHeight="1" x14ac:dyDescent="0.3">
      <c r="A128" s="23" t="s">
        <v>32</v>
      </c>
      <c r="B128" s="24" t="s">
        <v>7</v>
      </c>
      <c r="C128" s="24" t="s">
        <v>48</v>
      </c>
      <c r="D128" s="27" t="s">
        <v>112</v>
      </c>
      <c r="E128" s="24" t="s">
        <v>49</v>
      </c>
      <c r="F128" s="22">
        <v>5524.5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</row>
    <row r="129" spans="1:237" ht="31.2" hidden="1" x14ac:dyDescent="0.3">
      <c r="A129" s="23" t="s">
        <v>65</v>
      </c>
      <c r="B129" s="24" t="s">
        <v>7</v>
      </c>
      <c r="C129" s="24" t="s">
        <v>48</v>
      </c>
      <c r="D129" s="24"/>
      <c r="E129" s="24"/>
      <c r="F129" s="22">
        <f>F130</f>
        <v>464.8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</row>
    <row r="130" spans="1:237" ht="15.6" hidden="1" x14ac:dyDescent="0.3">
      <c r="A130" s="23" t="s">
        <v>71</v>
      </c>
      <c r="B130" s="24" t="s">
        <v>7</v>
      </c>
      <c r="C130" s="24" t="s">
        <v>48</v>
      </c>
      <c r="D130" s="24" t="s">
        <v>95</v>
      </c>
      <c r="E130" s="24"/>
      <c r="F130" s="22">
        <f>F131</f>
        <v>464.8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</row>
    <row r="131" spans="1:237" ht="15.6" hidden="1" x14ac:dyDescent="0.3">
      <c r="A131" s="23" t="s">
        <v>203</v>
      </c>
      <c r="B131" s="24" t="s">
        <v>7</v>
      </c>
      <c r="C131" s="24" t="s">
        <v>48</v>
      </c>
      <c r="D131" s="24" t="s">
        <v>204</v>
      </c>
      <c r="E131" s="24"/>
      <c r="F131" s="22">
        <f>F132</f>
        <v>464.8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</row>
    <row r="132" spans="1:237" ht="31.2" hidden="1" x14ac:dyDescent="0.3">
      <c r="A132" s="25" t="s">
        <v>85</v>
      </c>
      <c r="B132" s="24" t="s">
        <v>7</v>
      </c>
      <c r="C132" s="24" t="s">
        <v>48</v>
      </c>
      <c r="D132" s="24" t="s">
        <v>204</v>
      </c>
      <c r="E132" s="20">
        <v>200</v>
      </c>
      <c r="F132" s="22">
        <v>464.8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</row>
    <row r="133" spans="1:237" ht="24" hidden="1" customHeight="1" x14ac:dyDescent="0.3">
      <c r="A133" s="10" t="s">
        <v>147</v>
      </c>
      <c r="B133" s="13">
        <v>4</v>
      </c>
      <c r="C133" s="14"/>
      <c r="D133" s="15"/>
      <c r="E133" s="16"/>
      <c r="F133" s="17">
        <f>F134+F142+F146</f>
        <v>31026</v>
      </c>
    </row>
    <row r="134" spans="1:237" ht="22.5" hidden="1" customHeight="1" x14ac:dyDescent="0.3">
      <c r="A134" s="23" t="s">
        <v>183</v>
      </c>
      <c r="B134" s="24" t="s">
        <v>27</v>
      </c>
      <c r="C134" s="24" t="s">
        <v>11</v>
      </c>
      <c r="D134" s="15"/>
      <c r="E134" s="16"/>
      <c r="F134" s="28">
        <f>F138+F140</f>
        <v>2144.1000000000004</v>
      </c>
    </row>
    <row r="135" spans="1:237" ht="46.8" hidden="1" x14ac:dyDescent="0.3">
      <c r="A135" s="71" t="s">
        <v>306</v>
      </c>
      <c r="B135" s="24" t="s">
        <v>27</v>
      </c>
      <c r="C135" s="24" t="s">
        <v>11</v>
      </c>
      <c r="D135" s="24" t="s">
        <v>303</v>
      </c>
      <c r="E135" s="16"/>
      <c r="F135" s="28">
        <f>F136</f>
        <v>2144.1000000000004</v>
      </c>
    </row>
    <row r="136" spans="1:237" ht="31.2" hidden="1" x14ac:dyDescent="0.3">
      <c r="A136" s="75" t="s">
        <v>315</v>
      </c>
      <c r="B136" s="24" t="s">
        <v>27</v>
      </c>
      <c r="C136" s="24" t="s">
        <v>11</v>
      </c>
      <c r="D136" s="24" t="s">
        <v>314</v>
      </c>
      <c r="E136" s="16"/>
      <c r="F136" s="28">
        <f>F137</f>
        <v>2144.1000000000004</v>
      </c>
    </row>
    <row r="137" spans="1:237" ht="46.8" hidden="1" x14ac:dyDescent="0.3">
      <c r="A137" s="75" t="s">
        <v>316</v>
      </c>
      <c r="B137" s="24" t="s">
        <v>27</v>
      </c>
      <c r="C137" s="24" t="s">
        <v>11</v>
      </c>
      <c r="D137" s="24" t="s">
        <v>313</v>
      </c>
      <c r="E137" s="16"/>
      <c r="F137" s="28">
        <f>F138+F140</f>
        <v>2144.1000000000004</v>
      </c>
    </row>
    <row r="138" spans="1:237" ht="98.25" hidden="1" customHeight="1" x14ac:dyDescent="0.3">
      <c r="A138" s="23" t="s">
        <v>184</v>
      </c>
      <c r="B138" s="24" t="s">
        <v>27</v>
      </c>
      <c r="C138" s="24" t="s">
        <v>11</v>
      </c>
      <c r="D138" s="24" t="s">
        <v>113</v>
      </c>
      <c r="E138" s="24"/>
      <c r="F138" s="22">
        <f>F139</f>
        <v>1096.9000000000001</v>
      </c>
    </row>
    <row r="139" spans="1:237" ht="31.2" hidden="1" x14ac:dyDescent="0.3">
      <c r="A139" s="25" t="s">
        <v>85</v>
      </c>
      <c r="B139" s="24" t="s">
        <v>27</v>
      </c>
      <c r="C139" s="24" t="s">
        <v>11</v>
      </c>
      <c r="D139" s="24" t="s">
        <v>113</v>
      </c>
      <c r="E139" s="20">
        <v>200</v>
      </c>
      <c r="F139" s="22">
        <v>1096.9000000000001</v>
      </c>
    </row>
    <row r="140" spans="1:237" ht="109.2" hidden="1" x14ac:dyDescent="0.3">
      <c r="A140" s="25" t="s">
        <v>185</v>
      </c>
      <c r="B140" s="24" t="s">
        <v>27</v>
      </c>
      <c r="C140" s="24" t="s">
        <v>11</v>
      </c>
      <c r="D140" s="24" t="s">
        <v>113</v>
      </c>
      <c r="E140" s="20"/>
      <c r="F140" s="22">
        <f>F141</f>
        <v>1047.2</v>
      </c>
    </row>
    <row r="141" spans="1:237" ht="31.2" hidden="1" x14ac:dyDescent="0.3">
      <c r="A141" s="25" t="s">
        <v>85</v>
      </c>
      <c r="B141" s="24" t="s">
        <v>27</v>
      </c>
      <c r="C141" s="24" t="s">
        <v>11</v>
      </c>
      <c r="D141" s="24" t="s">
        <v>113</v>
      </c>
      <c r="E141" s="20">
        <v>200</v>
      </c>
      <c r="F141" s="22">
        <v>1047.2</v>
      </c>
    </row>
    <row r="142" spans="1:237" ht="15.6" hidden="1" x14ac:dyDescent="0.3">
      <c r="A142" s="23" t="s">
        <v>83</v>
      </c>
      <c r="B142" s="24" t="s">
        <v>27</v>
      </c>
      <c r="C142" s="24" t="s">
        <v>33</v>
      </c>
      <c r="D142" s="24"/>
      <c r="E142" s="24"/>
      <c r="F142" s="22">
        <f>F143</f>
        <v>181.9</v>
      </c>
    </row>
    <row r="143" spans="1:237" ht="15.6" hidden="1" x14ac:dyDescent="0.3">
      <c r="A143" s="23" t="s">
        <v>71</v>
      </c>
      <c r="B143" s="24" t="s">
        <v>27</v>
      </c>
      <c r="C143" s="24" t="s">
        <v>33</v>
      </c>
      <c r="D143" s="24" t="s">
        <v>95</v>
      </c>
      <c r="E143" s="24"/>
      <c r="F143" s="22">
        <f>F144</f>
        <v>181.9</v>
      </c>
    </row>
    <row r="144" spans="1:237" ht="46.8" hidden="1" x14ac:dyDescent="0.3">
      <c r="A144" s="23" t="s">
        <v>158</v>
      </c>
      <c r="B144" s="24" t="s">
        <v>27</v>
      </c>
      <c r="C144" s="24" t="s">
        <v>33</v>
      </c>
      <c r="D144" s="24" t="s">
        <v>114</v>
      </c>
      <c r="E144" s="24"/>
      <c r="F144" s="22">
        <f>F145</f>
        <v>181.9</v>
      </c>
    </row>
    <row r="145" spans="1:6" s="1" customFormat="1" ht="31.2" hidden="1" x14ac:dyDescent="0.3">
      <c r="A145" s="25" t="s">
        <v>85</v>
      </c>
      <c r="B145" s="24" t="s">
        <v>27</v>
      </c>
      <c r="C145" s="24" t="s">
        <v>33</v>
      </c>
      <c r="D145" s="24" t="s">
        <v>114</v>
      </c>
      <c r="E145" s="24" t="s">
        <v>66</v>
      </c>
      <c r="F145" s="22">
        <v>181.9</v>
      </c>
    </row>
    <row r="146" spans="1:6" s="1" customFormat="1" ht="15.6" hidden="1" x14ac:dyDescent="0.3">
      <c r="A146" s="23" t="s">
        <v>37</v>
      </c>
      <c r="B146" s="24" t="s">
        <v>27</v>
      </c>
      <c r="C146" s="24" t="s">
        <v>13</v>
      </c>
      <c r="D146" s="24"/>
      <c r="E146" s="24"/>
      <c r="F146" s="22">
        <f>F148</f>
        <v>28700</v>
      </c>
    </row>
    <row r="147" spans="1:6" s="1" customFormat="1" ht="46.8" hidden="1" x14ac:dyDescent="0.3">
      <c r="A147" s="23" t="s">
        <v>72</v>
      </c>
      <c r="B147" s="24" t="s">
        <v>27</v>
      </c>
      <c r="C147" s="24" t="s">
        <v>13</v>
      </c>
      <c r="D147" s="24" t="s">
        <v>163</v>
      </c>
      <c r="E147" s="24"/>
      <c r="F147" s="22">
        <f>F148</f>
        <v>28700</v>
      </c>
    </row>
    <row r="148" spans="1:6" s="1" customFormat="1" ht="31.2" hidden="1" x14ac:dyDescent="0.3">
      <c r="A148" s="25" t="s">
        <v>85</v>
      </c>
      <c r="B148" s="24" t="s">
        <v>27</v>
      </c>
      <c r="C148" s="24" t="s">
        <v>13</v>
      </c>
      <c r="D148" s="24" t="s">
        <v>163</v>
      </c>
      <c r="E148" s="24">
        <v>200</v>
      </c>
      <c r="F148" s="22">
        <v>28700</v>
      </c>
    </row>
    <row r="149" spans="1:6" ht="24" customHeight="1" x14ac:dyDescent="0.3">
      <c r="A149" s="10" t="s">
        <v>149</v>
      </c>
      <c r="B149" s="13">
        <v>5</v>
      </c>
      <c r="C149" s="14"/>
      <c r="D149" s="15"/>
      <c r="E149" s="16"/>
      <c r="F149" s="17">
        <f>F150+F169+F163+F159</f>
        <v>244902.00060000003</v>
      </c>
    </row>
    <row r="150" spans="1:6" ht="15.6" hidden="1" x14ac:dyDescent="0.3">
      <c r="A150" s="23" t="s">
        <v>43</v>
      </c>
      <c r="B150" s="20" t="s">
        <v>11</v>
      </c>
      <c r="C150" s="24" t="s">
        <v>4</v>
      </c>
      <c r="D150" s="20"/>
      <c r="E150" s="20"/>
      <c r="F150" s="22">
        <f>F154+F156</f>
        <v>32120</v>
      </c>
    </row>
    <row r="151" spans="1:6" ht="46.8" hidden="1" x14ac:dyDescent="0.3">
      <c r="A151" s="77" t="s">
        <v>310</v>
      </c>
      <c r="B151" s="20" t="s">
        <v>11</v>
      </c>
      <c r="C151" s="24" t="s">
        <v>4</v>
      </c>
      <c r="D151" s="20" t="s">
        <v>309</v>
      </c>
      <c r="E151" s="20"/>
      <c r="F151" s="22">
        <f>F152</f>
        <v>31537</v>
      </c>
    </row>
    <row r="152" spans="1:6" ht="62.4" hidden="1" x14ac:dyDescent="0.3">
      <c r="A152" s="77" t="s">
        <v>311</v>
      </c>
      <c r="B152" s="20" t="s">
        <v>11</v>
      </c>
      <c r="C152" s="24" t="s">
        <v>4</v>
      </c>
      <c r="D152" s="20" t="s">
        <v>308</v>
      </c>
      <c r="E152" s="20"/>
      <c r="F152" s="22">
        <f>F153</f>
        <v>31537</v>
      </c>
    </row>
    <row r="153" spans="1:6" ht="46.8" hidden="1" x14ac:dyDescent="0.3">
      <c r="A153" s="77" t="s">
        <v>312</v>
      </c>
      <c r="B153" s="20" t="s">
        <v>11</v>
      </c>
      <c r="C153" s="24" t="s">
        <v>4</v>
      </c>
      <c r="D153" s="20" t="s">
        <v>307</v>
      </c>
      <c r="E153" s="20"/>
      <c r="F153" s="22">
        <f>F154</f>
        <v>31537</v>
      </c>
    </row>
    <row r="154" spans="1:6" ht="62.4" hidden="1" x14ac:dyDescent="0.3">
      <c r="A154" s="18" t="s">
        <v>73</v>
      </c>
      <c r="B154" s="20" t="s">
        <v>11</v>
      </c>
      <c r="C154" s="24" t="s">
        <v>4</v>
      </c>
      <c r="D154" s="24" t="s">
        <v>115</v>
      </c>
      <c r="E154" s="24"/>
      <c r="F154" s="22">
        <f>F155</f>
        <v>31537</v>
      </c>
    </row>
    <row r="155" spans="1:6" ht="31.2" hidden="1" x14ac:dyDescent="0.3">
      <c r="A155" s="23" t="s">
        <v>35</v>
      </c>
      <c r="B155" s="20" t="s">
        <v>11</v>
      </c>
      <c r="C155" s="24" t="s">
        <v>4</v>
      </c>
      <c r="D155" s="24" t="s">
        <v>115</v>
      </c>
      <c r="E155" s="24" t="s">
        <v>67</v>
      </c>
      <c r="F155" s="22">
        <v>31537</v>
      </c>
    </row>
    <row r="156" spans="1:6" ht="15.6" hidden="1" x14ac:dyDescent="0.3">
      <c r="A156" s="23" t="s">
        <v>71</v>
      </c>
      <c r="B156" s="20" t="s">
        <v>11</v>
      </c>
      <c r="C156" s="24" t="s">
        <v>4</v>
      </c>
      <c r="D156" s="24" t="s">
        <v>95</v>
      </c>
      <c r="E156" s="24"/>
      <c r="F156" s="22">
        <f>F158</f>
        <v>583</v>
      </c>
    </row>
    <row r="157" spans="1:6" ht="15.6" hidden="1" x14ac:dyDescent="0.3">
      <c r="A157" s="23" t="s">
        <v>82</v>
      </c>
      <c r="B157" s="20" t="s">
        <v>11</v>
      </c>
      <c r="C157" s="24" t="s">
        <v>4</v>
      </c>
      <c r="D157" s="24" t="s">
        <v>116</v>
      </c>
      <c r="E157" s="24"/>
      <c r="F157" s="22">
        <f>F158</f>
        <v>583</v>
      </c>
    </row>
    <row r="158" spans="1:6" ht="31.2" hidden="1" x14ac:dyDescent="0.3">
      <c r="A158" s="25" t="s">
        <v>85</v>
      </c>
      <c r="B158" s="24" t="s">
        <v>11</v>
      </c>
      <c r="C158" s="24" t="s">
        <v>4</v>
      </c>
      <c r="D158" s="24" t="s">
        <v>116</v>
      </c>
      <c r="E158" s="24">
        <v>200</v>
      </c>
      <c r="F158" s="22">
        <f>583</f>
        <v>583</v>
      </c>
    </row>
    <row r="159" spans="1:6" ht="15.6" x14ac:dyDescent="0.3">
      <c r="A159" s="73" t="s">
        <v>403</v>
      </c>
      <c r="B159" s="24" t="s">
        <v>11</v>
      </c>
      <c r="C159" s="24" t="s">
        <v>5</v>
      </c>
      <c r="D159" s="24"/>
      <c r="E159" s="24"/>
      <c r="F159" s="22">
        <f>F160</f>
        <v>203018.80060000002</v>
      </c>
    </row>
    <row r="160" spans="1:6" ht="15.6" x14ac:dyDescent="0.3">
      <c r="A160" s="72" t="s">
        <v>71</v>
      </c>
      <c r="B160" s="24" t="s">
        <v>11</v>
      </c>
      <c r="C160" s="24" t="s">
        <v>5</v>
      </c>
      <c r="D160" s="24" t="s">
        <v>95</v>
      </c>
      <c r="E160" s="24"/>
      <c r="F160" s="22">
        <f>F161</f>
        <v>203018.80060000002</v>
      </c>
    </row>
    <row r="161" spans="1:6" ht="62.4" x14ac:dyDescent="0.3">
      <c r="A161" s="73" t="s">
        <v>404</v>
      </c>
      <c r="B161" s="24" t="s">
        <v>11</v>
      </c>
      <c r="C161" s="24" t="s">
        <v>5</v>
      </c>
      <c r="D161" s="24" t="s">
        <v>406</v>
      </c>
      <c r="E161" s="24"/>
      <c r="F161" s="22">
        <f>F162</f>
        <v>203018.80060000002</v>
      </c>
    </row>
    <row r="162" spans="1:6" ht="31.2" x14ac:dyDescent="0.3">
      <c r="A162" s="73" t="s">
        <v>405</v>
      </c>
      <c r="B162" s="24" t="s">
        <v>11</v>
      </c>
      <c r="C162" s="24" t="s">
        <v>5</v>
      </c>
      <c r="D162" s="24" t="s">
        <v>406</v>
      </c>
      <c r="E162" s="24" t="s">
        <v>407</v>
      </c>
      <c r="F162" s="22">
        <f>152264.1006+50754.7</f>
        <v>203018.80060000002</v>
      </c>
    </row>
    <row r="163" spans="1:6" ht="15.6" hidden="1" x14ac:dyDescent="0.3">
      <c r="A163" s="25" t="s">
        <v>209</v>
      </c>
      <c r="B163" s="24" t="s">
        <v>11</v>
      </c>
      <c r="C163" s="24" t="s">
        <v>7</v>
      </c>
      <c r="D163" s="24"/>
      <c r="E163" s="24"/>
      <c r="F163" s="22">
        <f>F164</f>
        <v>4000</v>
      </c>
    </row>
    <row r="164" spans="1:6" ht="46.8" hidden="1" x14ac:dyDescent="0.3">
      <c r="A164" s="25" t="s">
        <v>306</v>
      </c>
      <c r="B164" s="24" t="s">
        <v>11</v>
      </c>
      <c r="C164" s="24" t="s">
        <v>7</v>
      </c>
      <c r="D164" s="24" t="s">
        <v>303</v>
      </c>
      <c r="E164" s="24"/>
      <c r="F164" s="22">
        <f>F165</f>
        <v>4000</v>
      </c>
    </row>
    <row r="165" spans="1:6" ht="15.6" hidden="1" x14ac:dyDescent="0.3">
      <c r="A165" s="70" t="s">
        <v>304</v>
      </c>
      <c r="B165" s="24" t="s">
        <v>11</v>
      </c>
      <c r="C165" s="24" t="s">
        <v>7</v>
      </c>
      <c r="D165" s="24" t="s">
        <v>302</v>
      </c>
      <c r="E165" s="24"/>
      <c r="F165" s="22">
        <f>F166</f>
        <v>4000</v>
      </c>
    </row>
    <row r="166" spans="1:6" ht="31.2" hidden="1" x14ac:dyDescent="0.3">
      <c r="A166" s="70" t="s">
        <v>305</v>
      </c>
      <c r="B166" s="24" t="s">
        <v>11</v>
      </c>
      <c r="C166" s="24" t="s">
        <v>7</v>
      </c>
      <c r="D166" s="24" t="s">
        <v>301</v>
      </c>
      <c r="E166" s="24"/>
      <c r="F166" s="22">
        <f>F167</f>
        <v>4000</v>
      </c>
    </row>
    <row r="167" spans="1:6" ht="31.2" hidden="1" x14ac:dyDescent="0.3">
      <c r="A167" s="37" t="s">
        <v>240</v>
      </c>
      <c r="B167" s="24" t="s">
        <v>11</v>
      </c>
      <c r="C167" s="24" t="s">
        <v>7</v>
      </c>
      <c r="D167" s="24" t="s">
        <v>239</v>
      </c>
      <c r="E167" s="24"/>
      <c r="F167" s="22">
        <f>F168</f>
        <v>4000</v>
      </c>
    </row>
    <row r="168" spans="1:6" ht="31.2" hidden="1" x14ac:dyDescent="0.3">
      <c r="A168" s="37" t="s">
        <v>85</v>
      </c>
      <c r="B168" s="24" t="s">
        <v>11</v>
      </c>
      <c r="C168" s="24" t="s">
        <v>7</v>
      </c>
      <c r="D168" s="24" t="s">
        <v>239</v>
      </c>
      <c r="E168" s="24" t="s">
        <v>66</v>
      </c>
      <c r="F168" s="22">
        <v>4000</v>
      </c>
    </row>
    <row r="169" spans="1:6" ht="19.5" hidden="1" customHeight="1" x14ac:dyDescent="0.3">
      <c r="A169" s="23" t="s">
        <v>31</v>
      </c>
      <c r="B169" s="24" t="s">
        <v>11</v>
      </c>
      <c r="C169" s="24" t="s">
        <v>11</v>
      </c>
      <c r="D169" s="24"/>
      <c r="E169" s="24"/>
      <c r="F169" s="22">
        <f>F170</f>
        <v>5763.2</v>
      </c>
    </row>
    <row r="170" spans="1:6" ht="15" hidden="1" customHeight="1" x14ac:dyDescent="0.3">
      <c r="A170" s="23" t="s">
        <v>71</v>
      </c>
      <c r="B170" s="24" t="s">
        <v>11</v>
      </c>
      <c r="C170" s="24" t="s">
        <v>11</v>
      </c>
      <c r="D170" s="24" t="s">
        <v>95</v>
      </c>
      <c r="E170" s="24"/>
      <c r="F170" s="22">
        <f>F171+F174</f>
        <v>5763.2</v>
      </c>
    </row>
    <row r="171" spans="1:6" ht="93.6" hidden="1" x14ac:dyDescent="0.3">
      <c r="A171" s="23" t="s">
        <v>186</v>
      </c>
      <c r="B171" s="24" t="s">
        <v>11</v>
      </c>
      <c r="C171" s="24" t="s">
        <v>11</v>
      </c>
      <c r="D171" s="24" t="s">
        <v>117</v>
      </c>
      <c r="E171" s="24"/>
      <c r="F171" s="22">
        <f>F172+F173</f>
        <v>230.9</v>
      </c>
    </row>
    <row r="172" spans="1:6" ht="69" hidden="1" customHeight="1" x14ac:dyDescent="0.3">
      <c r="A172" s="23" t="s">
        <v>32</v>
      </c>
      <c r="B172" s="24" t="s">
        <v>11</v>
      </c>
      <c r="C172" s="24" t="s">
        <v>11</v>
      </c>
      <c r="D172" s="24" t="s">
        <v>117</v>
      </c>
      <c r="E172" s="24" t="s">
        <v>49</v>
      </c>
      <c r="F172" s="22">
        <v>156</v>
      </c>
    </row>
    <row r="173" spans="1:6" ht="31.2" hidden="1" x14ac:dyDescent="0.3">
      <c r="A173" s="25" t="s">
        <v>85</v>
      </c>
      <c r="B173" s="24" t="s">
        <v>11</v>
      </c>
      <c r="C173" s="24" t="s">
        <v>11</v>
      </c>
      <c r="D173" s="24" t="s">
        <v>117</v>
      </c>
      <c r="E173" s="24" t="s">
        <v>66</v>
      </c>
      <c r="F173" s="22">
        <v>74.900000000000006</v>
      </c>
    </row>
    <row r="174" spans="1:6" ht="17.25" hidden="1" customHeight="1" x14ac:dyDescent="0.3">
      <c r="A174" s="23" t="s">
        <v>70</v>
      </c>
      <c r="B174" s="20" t="s">
        <v>11</v>
      </c>
      <c r="C174" s="24" t="s">
        <v>11</v>
      </c>
      <c r="D174" s="24" t="s">
        <v>118</v>
      </c>
      <c r="E174" s="24"/>
      <c r="F174" s="22">
        <f>F175</f>
        <v>5532.3</v>
      </c>
    </row>
    <row r="175" spans="1:6" ht="31.5" hidden="1" customHeight="1" x14ac:dyDescent="0.3">
      <c r="A175" s="25" t="s">
        <v>85</v>
      </c>
      <c r="B175" s="20" t="s">
        <v>11</v>
      </c>
      <c r="C175" s="24" t="s">
        <v>11</v>
      </c>
      <c r="D175" s="24" t="s">
        <v>118</v>
      </c>
      <c r="E175" s="24" t="s">
        <v>66</v>
      </c>
      <c r="F175" s="22">
        <v>5532.3</v>
      </c>
    </row>
    <row r="176" spans="1:6" ht="24" hidden="1" customHeight="1" x14ac:dyDescent="0.3">
      <c r="A176" s="11" t="s">
        <v>150</v>
      </c>
      <c r="B176" s="13">
        <v>6</v>
      </c>
      <c r="C176" s="14"/>
      <c r="D176" s="15"/>
      <c r="E176" s="16"/>
      <c r="F176" s="17">
        <f>F177</f>
        <v>5367</v>
      </c>
    </row>
    <row r="177" spans="1:237" ht="31.2" hidden="1" x14ac:dyDescent="0.3">
      <c r="A177" s="18" t="s">
        <v>399</v>
      </c>
      <c r="B177" s="34">
        <v>6</v>
      </c>
      <c r="C177" s="34">
        <v>3</v>
      </c>
      <c r="D177" s="35"/>
      <c r="E177" s="35"/>
      <c r="F177" s="22">
        <f>F178</f>
        <v>5367</v>
      </c>
    </row>
    <row r="178" spans="1:237" ht="31.2" hidden="1" x14ac:dyDescent="0.3">
      <c r="A178" s="72" t="s">
        <v>229</v>
      </c>
      <c r="B178" s="34">
        <v>6</v>
      </c>
      <c r="C178" s="34">
        <v>3</v>
      </c>
      <c r="D178" s="35" t="s">
        <v>297</v>
      </c>
      <c r="E178" s="35"/>
      <c r="F178" s="22">
        <f>F179</f>
        <v>5367</v>
      </c>
    </row>
    <row r="179" spans="1:237" ht="31.2" hidden="1" x14ac:dyDescent="0.3">
      <c r="A179" s="73" t="s">
        <v>299</v>
      </c>
      <c r="B179" s="34">
        <v>6</v>
      </c>
      <c r="C179" s="34">
        <v>3</v>
      </c>
      <c r="D179" s="35" t="s">
        <v>298</v>
      </c>
      <c r="E179" s="35"/>
      <c r="F179" s="22">
        <f>F180</f>
        <v>5367</v>
      </c>
    </row>
    <row r="180" spans="1:237" ht="15.6" hidden="1" x14ac:dyDescent="0.3">
      <c r="A180" s="76" t="s">
        <v>300</v>
      </c>
      <c r="B180" s="34">
        <v>6</v>
      </c>
      <c r="C180" s="34">
        <v>3</v>
      </c>
      <c r="D180" s="35" t="s">
        <v>119</v>
      </c>
      <c r="E180" s="35"/>
      <c r="F180" s="22">
        <f>F181</f>
        <v>5367</v>
      </c>
    </row>
    <row r="181" spans="1:237" ht="31.2" hidden="1" x14ac:dyDescent="0.3">
      <c r="A181" s="25" t="s">
        <v>85</v>
      </c>
      <c r="B181" s="34">
        <v>6</v>
      </c>
      <c r="C181" s="34">
        <v>3</v>
      </c>
      <c r="D181" s="35" t="s">
        <v>119</v>
      </c>
      <c r="E181" s="24">
        <v>200</v>
      </c>
      <c r="F181" s="22">
        <v>5367</v>
      </c>
    </row>
    <row r="182" spans="1:237" ht="24" hidden="1" customHeight="1" x14ac:dyDescent="0.3">
      <c r="A182" s="36" t="s">
        <v>151</v>
      </c>
      <c r="B182" s="13">
        <v>7</v>
      </c>
      <c r="C182" s="14"/>
      <c r="D182" s="15"/>
      <c r="E182" s="16"/>
      <c r="F182" s="17">
        <f>F183+F206+F236+F250+F279</f>
        <v>1452479.2</v>
      </c>
    </row>
    <row r="183" spans="1:237" ht="15.6" hidden="1" x14ac:dyDescent="0.3">
      <c r="A183" s="23" t="s">
        <v>58</v>
      </c>
      <c r="B183" s="20" t="s">
        <v>14</v>
      </c>
      <c r="C183" s="20" t="s">
        <v>4</v>
      </c>
      <c r="D183" s="24"/>
      <c r="E183" s="20"/>
      <c r="F183" s="22">
        <f>F184+F194+F198+F202</f>
        <v>577565.1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</row>
    <row r="184" spans="1:237" ht="34.5" hidden="1" customHeight="1" x14ac:dyDescent="0.3">
      <c r="A184" s="23" t="s">
        <v>230</v>
      </c>
      <c r="B184" s="20" t="s">
        <v>14</v>
      </c>
      <c r="C184" s="20" t="s">
        <v>4</v>
      </c>
      <c r="D184" s="24" t="s">
        <v>120</v>
      </c>
      <c r="E184" s="20"/>
      <c r="F184" s="22">
        <f>F185</f>
        <v>564214.9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</row>
    <row r="185" spans="1:237" ht="78" hidden="1" x14ac:dyDescent="0.3">
      <c r="A185" s="23" t="s">
        <v>345</v>
      </c>
      <c r="B185" s="20" t="s">
        <v>14</v>
      </c>
      <c r="C185" s="20" t="s">
        <v>4</v>
      </c>
      <c r="D185" s="24" t="s">
        <v>344</v>
      </c>
      <c r="E185" s="20"/>
      <c r="F185" s="22">
        <f>F186+F189</f>
        <v>564214.9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</row>
    <row r="186" spans="1:237" ht="62.4" hidden="1" x14ac:dyDescent="0.3">
      <c r="A186" s="23" t="s">
        <v>77</v>
      </c>
      <c r="B186" s="20" t="s">
        <v>14</v>
      </c>
      <c r="C186" s="20" t="s">
        <v>4</v>
      </c>
      <c r="D186" s="24" t="s">
        <v>121</v>
      </c>
      <c r="E186" s="20"/>
      <c r="F186" s="22">
        <f>F187</f>
        <v>230812.4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</row>
    <row r="187" spans="1:237" ht="81" hidden="1" customHeight="1" x14ac:dyDescent="0.3">
      <c r="A187" s="23" t="s">
        <v>187</v>
      </c>
      <c r="B187" s="20" t="s">
        <v>14</v>
      </c>
      <c r="C187" s="20" t="s">
        <v>4</v>
      </c>
      <c r="D187" s="24" t="s">
        <v>122</v>
      </c>
      <c r="E187" s="20"/>
      <c r="F187" s="22">
        <f>F188</f>
        <v>230812.4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</row>
    <row r="188" spans="1:237" ht="31.2" hidden="1" x14ac:dyDescent="0.3">
      <c r="A188" s="23" t="s">
        <v>35</v>
      </c>
      <c r="B188" s="20" t="s">
        <v>14</v>
      </c>
      <c r="C188" s="20" t="s">
        <v>4</v>
      </c>
      <c r="D188" s="24" t="s">
        <v>122</v>
      </c>
      <c r="E188" s="20">
        <v>600</v>
      </c>
      <c r="F188" s="22">
        <v>230812.4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</row>
    <row r="189" spans="1:237" ht="31.2" hidden="1" x14ac:dyDescent="0.3">
      <c r="A189" s="23" t="s">
        <v>78</v>
      </c>
      <c r="B189" s="20" t="s">
        <v>14</v>
      </c>
      <c r="C189" s="20" t="s">
        <v>4</v>
      </c>
      <c r="D189" s="24" t="s">
        <v>346</v>
      </c>
      <c r="E189" s="20"/>
      <c r="F189" s="22">
        <f>F190+F192</f>
        <v>333402.5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</row>
    <row r="190" spans="1:237" ht="15.6" hidden="1" x14ac:dyDescent="0.3">
      <c r="A190" s="23" t="s">
        <v>59</v>
      </c>
      <c r="B190" s="20" t="s">
        <v>14</v>
      </c>
      <c r="C190" s="20" t="s">
        <v>4</v>
      </c>
      <c r="D190" s="24" t="s">
        <v>347</v>
      </c>
      <c r="E190" s="20"/>
      <c r="F190" s="22">
        <f>F191</f>
        <v>185661.6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</row>
    <row r="191" spans="1:237" ht="31.2" hidden="1" x14ac:dyDescent="0.3">
      <c r="A191" s="23" t="s">
        <v>35</v>
      </c>
      <c r="B191" s="20" t="s">
        <v>14</v>
      </c>
      <c r="C191" s="20" t="s">
        <v>4</v>
      </c>
      <c r="D191" s="24" t="s">
        <v>347</v>
      </c>
      <c r="E191" s="20">
        <v>600</v>
      </c>
      <c r="F191" s="22">
        <f>193701.6-9500+1460</f>
        <v>185661.6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</row>
    <row r="192" spans="1:237" ht="46.8" hidden="1" x14ac:dyDescent="0.3">
      <c r="A192" s="23" t="s">
        <v>197</v>
      </c>
      <c r="B192" s="20" t="s">
        <v>14</v>
      </c>
      <c r="C192" s="20" t="s">
        <v>4</v>
      </c>
      <c r="D192" s="24" t="s">
        <v>348</v>
      </c>
      <c r="E192" s="20"/>
      <c r="F192" s="22">
        <f>F193</f>
        <v>147740.9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</row>
    <row r="193" spans="1:237" ht="31.2" hidden="1" x14ac:dyDescent="0.3">
      <c r="A193" s="23" t="s">
        <v>35</v>
      </c>
      <c r="B193" s="20" t="s">
        <v>14</v>
      </c>
      <c r="C193" s="20" t="s">
        <v>4</v>
      </c>
      <c r="D193" s="24" t="s">
        <v>348</v>
      </c>
      <c r="E193" s="20">
        <v>600</v>
      </c>
      <c r="F193" s="22">
        <f>149200.9-1460</f>
        <v>147740.9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</row>
    <row r="194" spans="1:237" ht="46.8" hidden="1" x14ac:dyDescent="0.3">
      <c r="A194" s="73" t="s">
        <v>231</v>
      </c>
      <c r="B194" s="20" t="s">
        <v>14</v>
      </c>
      <c r="C194" s="20" t="s">
        <v>4</v>
      </c>
      <c r="D194" s="24" t="s">
        <v>351</v>
      </c>
      <c r="E194" s="20"/>
      <c r="F194" s="22">
        <f>F195</f>
        <v>14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</row>
    <row r="195" spans="1:237" ht="46.8" hidden="1" x14ac:dyDescent="0.3">
      <c r="A195" s="73" t="s">
        <v>349</v>
      </c>
      <c r="B195" s="20" t="s">
        <v>14</v>
      </c>
      <c r="C195" s="20" t="s">
        <v>4</v>
      </c>
      <c r="D195" s="24" t="s">
        <v>350</v>
      </c>
      <c r="E195" s="20"/>
      <c r="F195" s="22">
        <f>F196</f>
        <v>14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</row>
    <row r="196" spans="1:237" s="1" customFormat="1" ht="15.6" hidden="1" x14ac:dyDescent="0.3">
      <c r="A196" s="73" t="s">
        <v>284</v>
      </c>
      <c r="B196" s="20" t="s">
        <v>14</v>
      </c>
      <c r="C196" s="20" t="s">
        <v>4</v>
      </c>
      <c r="D196" s="24" t="s">
        <v>123</v>
      </c>
      <c r="E196" s="20"/>
      <c r="F196" s="22">
        <f>F197</f>
        <v>14</v>
      </c>
    </row>
    <row r="197" spans="1:237" s="1" customFormat="1" ht="31.2" hidden="1" x14ac:dyDescent="0.3">
      <c r="A197" s="23" t="s">
        <v>35</v>
      </c>
      <c r="B197" s="20" t="s">
        <v>14</v>
      </c>
      <c r="C197" s="20" t="s">
        <v>4</v>
      </c>
      <c r="D197" s="24" t="s">
        <v>123</v>
      </c>
      <c r="E197" s="20">
        <v>600</v>
      </c>
      <c r="F197" s="22">
        <v>14</v>
      </c>
    </row>
    <row r="198" spans="1:237" s="1" customFormat="1" ht="31.2" hidden="1" x14ac:dyDescent="0.3">
      <c r="A198" s="72" t="s">
        <v>232</v>
      </c>
      <c r="B198" s="20" t="s">
        <v>14</v>
      </c>
      <c r="C198" s="20" t="s">
        <v>4</v>
      </c>
      <c r="D198" s="24" t="s">
        <v>282</v>
      </c>
      <c r="E198" s="20"/>
      <c r="F198" s="22">
        <f>F199</f>
        <v>1500</v>
      </c>
    </row>
    <row r="199" spans="1:237" s="1" customFormat="1" ht="31.2" hidden="1" x14ac:dyDescent="0.3">
      <c r="A199" s="72" t="s">
        <v>283</v>
      </c>
      <c r="B199" s="20" t="s">
        <v>14</v>
      </c>
      <c r="C199" s="20" t="s">
        <v>4</v>
      </c>
      <c r="D199" s="24" t="s">
        <v>281</v>
      </c>
      <c r="E199" s="20"/>
      <c r="F199" s="22">
        <f>F200</f>
        <v>1500</v>
      </c>
    </row>
    <row r="200" spans="1:237" s="1" customFormat="1" ht="15.6" hidden="1" x14ac:dyDescent="0.3">
      <c r="A200" s="72" t="s">
        <v>284</v>
      </c>
      <c r="B200" s="20" t="s">
        <v>14</v>
      </c>
      <c r="C200" s="20" t="s">
        <v>4</v>
      </c>
      <c r="D200" s="24" t="s">
        <v>124</v>
      </c>
      <c r="E200" s="20"/>
      <c r="F200" s="22">
        <f>F201</f>
        <v>1500</v>
      </c>
    </row>
    <row r="201" spans="1:237" s="1" customFormat="1" ht="31.2" hidden="1" x14ac:dyDescent="0.3">
      <c r="A201" s="23" t="s">
        <v>35</v>
      </c>
      <c r="B201" s="20" t="s">
        <v>14</v>
      </c>
      <c r="C201" s="20" t="s">
        <v>4</v>
      </c>
      <c r="D201" s="24" t="s">
        <v>124</v>
      </c>
      <c r="E201" s="20">
        <v>600</v>
      </c>
      <c r="F201" s="22">
        <v>1500</v>
      </c>
    </row>
    <row r="202" spans="1:237" s="1" customFormat="1" ht="62.4" hidden="1" x14ac:dyDescent="0.3">
      <c r="A202" s="37" t="s">
        <v>233</v>
      </c>
      <c r="B202" s="20" t="s">
        <v>14</v>
      </c>
      <c r="C202" s="20" t="s">
        <v>4</v>
      </c>
      <c r="D202" s="24" t="s">
        <v>354</v>
      </c>
      <c r="E202" s="20"/>
      <c r="F202" s="22">
        <f>F203</f>
        <v>11836.2</v>
      </c>
    </row>
    <row r="203" spans="1:237" s="1" customFormat="1" ht="31.2" hidden="1" x14ac:dyDescent="0.3">
      <c r="A203" s="72" t="s">
        <v>355</v>
      </c>
      <c r="B203" s="20" t="s">
        <v>14</v>
      </c>
      <c r="C203" s="20" t="s">
        <v>4</v>
      </c>
      <c r="D203" s="39" t="s">
        <v>353</v>
      </c>
      <c r="E203" s="20"/>
      <c r="F203" s="22">
        <f>F204</f>
        <v>11836.2</v>
      </c>
    </row>
    <row r="204" spans="1:237" s="1" customFormat="1" ht="15.6" hidden="1" x14ac:dyDescent="0.3">
      <c r="A204" s="23" t="s">
        <v>284</v>
      </c>
      <c r="B204" s="20" t="s">
        <v>14</v>
      </c>
      <c r="C204" s="20" t="s">
        <v>4</v>
      </c>
      <c r="D204" s="39" t="s">
        <v>352</v>
      </c>
      <c r="E204" s="38"/>
      <c r="F204" s="22">
        <f>F205</f>
        <v>11836.2</v>
      </c>
    </row>
    <row r="205" spans="1:237" s="1" customFormat="1" ht="31.2" hidden="1" x14ac:dyDescent="0.3">
      <c r="A205" s="23" t="s">
        <v>35</v>
      </c>
      <c r="B205" s="38" t="s">
        <v>14</v>
      </c>
      <c r="C205" s="20" t="s">
        <v>4</v>
      </c>
      <c r="D205" s="39" t="s">
        <v>352</v>
      </c>
      <c r="E205" s="38">
        <v>600</v>
      </c>
      <c r="F205" s="22">
        <v>11836.2</v>
      </c>
    </row>
    <row r="206" spans="1:237" ht="17.25" hidden="1" customHeight="1" x14ac:dyDescent="0.3">
      <c r="A206" s="23" t="s">
        <v>19</v>
      </c>
      <c r="B206" s="20" t="s">
        <v>14</v>
      </c>
      <c r="C206" s="20" t="s">
        <v>5</v>
      </c>
      <c r="D206" s="24"/>
      <c r="E206" s="20"/>
      <c r="F206" s="22">
        <f>F207+F224+F228+F232</f>
        <v>635597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</row>
    <row r="207" spans="1:237" ht="31.2" hidden="1" x14ac:dyDescent="0.3">
      <c r="A207" s="23" t="s">
        <v>230</v>
      </c>
      <c r="B207" s="20" t="s">
        <v>14</v>
      </c>
      <c r="C207" s="20" t="s">
        <v>5</v>
      </c>
      <c r="D207" s="24" t="s">
        <v>120</v>
      </c>
      <c r="E207" s="20"/>
      <c r="F207" s="22">
        <f>F208</f>
        <v>614514.6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</row>
    <row r="208" spans="1:237" ht="15.6" hidden="1" x14ac:dyDescent="0.3">
      <c r="A208" s="72" t="s">
        <v>343</v>
      </c>
      <c r="B208" s="20" t="s">
        <v>14</v>
      </c>
      <c r="C208" s="20" t="s">
        <v>5</v>
      </c>
      <c r="D208" s="24" t="s">
        <v>342</v>
      </c>
      <c r="E208" s="20"/>
      <c r="F208" s="22">
        <f>F209+F216+F221</f>
        <v>614514.6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</row>
    <row r="209" spans="1:237" ht="18" hidden="1" customHeight="1" x14ac:dyDescent="0.3">
      <c r="A209" s="72" t="s">
        <v>79</v>
      </c>
      <c r="B209" s="20" t="s">
        <v>14</v>
      </c>
      <c r="C209" s="20" t="s">
        <v>5</v>
      </c>
      <c r="D209" s="24" t="s">
        <v>356</v>
      </c>
      <c r="E209" s="20"/>
      <c r="F209" s="22">
        <f>F210+F212+F214</f>
        <v>179030.9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</row>
    <row r="210" spans="1:237" ht="31.2" hidden="1" x14ac:dyDescent="0.3">
      <c r="A210" s="70" t="s">
        <v>60</v>
      </c>
      <c r="B210" s="20" t="s">
        <v>14</v>
      </c>
      <c r="C210" s="20" t="s">
        <v>5</v>
      </c>
      <c r="D210" s="24" t="s">
        <v>357</v>
      </c>
      <c r="E210" s="20"/>
      <c r="F210" s="22">
        <f>F211</f>
        <v>153538.79999999999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</row>
    <row r="211" spans="1:237" ht="31.2" hidden="1" x14ac:dyDescent="0.3">
      <c r="A211" s="23" t="s">
        <v>35</v>
      </c>
      <c r="B211" s="20" t="s">
        <v>14</v>
      </c>
      <c r="C211" s="20" t="s">
        <v>5</v>
      </c>
      <c r="D211" s="24" t="s">
        <v>357</v>
      </c>
      <c r="E211" s="20">
        <v>600</v>
      </c>
      <c r="F211" s="22">
        <f>156978.9-19480.1+9500+6540</f>
        <v>153538.79999999999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</row>
    <row r="212" spans="1:237" ht="46.8" hidden="1" x14ac:dyDescent="0.3">
      <c r="A212" s="23" t="s">
        <v>198</v>
      </c>
      <c r="B212" s="20" t="s">
        <v>14</v>
      </c>
      <c r="C212" s="20" t="s">
        <v>5</v>
      </c>
      <c r="D212" s="24" t="s">
        <v>358</v>
      </c>
      <c r="E212" s="20"/>
      <c r="F212" s="22">
        <f>F213</f>
        <v>23460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</row>
    <row r="213" spans="1:237" ht="31.2" hidden="1" x14ac:dyDescent="0.3">
      <c r="A213" s="23" t="s">
        <v>35</v>
      </c>
      <c r="B213" s="20" t="s">
        <v>14</v>
      </c>
      <c r="C213" s="20" t="s">
        <v>5</v>
      </c>
      <c r="D213" s="24" t="s">
        <v>358</v>
      </c>
      <c r="E213" s="20">
        <v>600</v>
      </c>
      <c r="F213" s="22">
        <f>30000-6540</f>
        <v>23460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</row>
    <row r="214" spans="1:237" ht="46.8" hidden="1" x14ac:dyDescent="0.3">
      <c r="A214" s="23" t="s">
        <v>199</v>
      </c>
      <c r="B214" s="20" t="s">
        <v>14</v>
      </c>
      <c r="C214" s="20" t="s">
        <v>5</v>
      </c>
      <c r="D214" s="24" t="s">
        <v>358</v>
      </c>
      <c r="E214" s="20"/>
      <c r="F214" s="22">
        <f>F215</f>
        <v>2032.1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</row>
    <row r="215" spans="1:237" ht="31.2" hidden="1" x14ac:dyDescent="0.3">
      <c r="A215" s="23" t="s">
        <v>35</v>
      </c>
      <c r="B215" s="20" t="s">
        <v>14</v>
      </c>
      <c r="C215" s="20" t="s">
        <v>5</v>
      </c>
      <c r="D215" s="24" t="s">
        <v>358</v>
      </c>
      <c r="E215" s="20">
        <v>600</v>
      </c>
      <c r="F215" s="22">
        <v>2032.1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</row>
    <row r="216" spans="1:237" ht="108.75" hidden="1" customHeight="1" x14ac:dyDescent="0.3">
      <c r="A216" s="23" t="s">
        <v>74</v>
      </c>
      <c r="B216" s="20" t="s">
        <v>14</v>
      </c>
      <c r="C216" s="20" t="s">
        <v>5</v>
      </c>
      <c r="D216" s="24" t="s">
        <v>125</v>
      </c>
      <c r="E216" s="20"/>
      <c r="F216" s="22">
        <f>F217+F219</f>
        <v>408582.69999999995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</row>
    <row r="217" spans="1:237" ht="94.5" hidden="1" customHeight="1" x14ac:dyDescent="0.3">
      <c r="A217" s="23" t="s">
        <v>188</v>
      </c>
      <c r="B217" s="38" t="s">
        <v>14</v>
      </c>
      <c r="C217" s="20" t="s">
        <v>5</v>
      </c>
      <c r="D217" s="24" t="s">
        <v>126</v>
      </c>
      <c r="E217" s="20"/>
      <c r="F217" s="22">
        <f>F218</f>
        <v>372413.1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</row>
    <row r="218" spans="1:237" ht="31.5" hidden="1" customHeight="1" x14ac:dyDescent="0.3">
      <c r="A218" s="23" t="s">
        <v>35</v>
      </c>
      <c r="B218" s="38" t="s">
        <v>14</v>
      </c>
      <c r="C218" s="20" t="s">
        <v>5</v>
      </c>
      <c r="D218" s="24" t="s">
        <v>126</v>
      </c>
      <c r="E218" s="20">
        <v>600</v>
      </c>
      <c r="F218" s="22">
        <v>372413.1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</row>
    <row r="219" spans="1:237" ht="140.4" hidden="1" x14ac:dyDescent="0.3">
      <c r="A219" s="18" t="s">
        <v>222</v>
      </c>
      <c r="B219" s="38" t="s">
        <v>14</v>
      </c>
      <c r="C219" s="20" t="s">
        <v>5</v>
      </c>
      <c r="D219" s="35" t="s">
        <v>221</v>
      </c>
      <c r="E219" s="35"/>
      <c r="F219" s="22">
        <f>F220</f>
        <v>36169.599999999999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</row>
    <row r="220" spans="1:237" ht="31.5" hidden="1" customHeight="1" x14ac:dyDescent="0.3">
      <c r="A220" s="23" t="s">
        <v>35</v>
      </c>
      <c r="B220" s="38" t="s">
        <v>14</v>
      </c>
      <c r="C220" s="20" t="s">
        <v>5</v>
      </c>
      <c r="D220" s="35" t="s">
        <v>221</v>
      </c>
      <c r="E220" s="24" t="s">
        <v>67</v>
      </c>
      <c r="F220" s="22">
        <v>36169.599999999999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</row>
    <row r="221" spans="1:237" ht="31.5" hidden="1" customHeight="1" x14ac:dyDescent="0.3">
      <c r="A221" s="70" t="s">
        <v>360</v>
      </c>
      <c r="B221" s="38" t="s">
        <v>14</v>
      </c>
      <c r="C221" s="20" t="s">
        <v>5</v>
      </c>
      <c r="D221" s="35" t="s">
        <v>359</v>
      </c>
      <c r="E221" s="24"/>
      <c r="F221" s="22">
        <f>F222</f>
        <v>26901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</row>
    <row r="222" spans="1:237" ht="31.5" hidden="1" customHeight="1" x14ac:dyDescent="0.3">
      <c r="A222" s="23" t="s">
        <v>224</v>
      </c>
      <c r="B222" s="38" t="s">
        <v>14</v>
      </c>
      <c r="C222" s="20" t="s">
        <v>5</v>
      </c>
      <c r="D222" s="35" t="s">
        <v>223</v>
      </c>
      <c r="E222" s="24"/>
      <c r="F222" s="22">
        <f>F223</f>
        <v>26901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</row>
    <row r="223" spans="1:237" ht="31.5" hidden="1" customHeight="1" x14ac:dyDescent="0.3">
      <c r="A223" s="23" t="s">
        <v>35</v>
      </c>
      <c r="B223" s="38" t="s">
        <v>14</v>
      </c>
      <c r="C223" s="20" t="s">
        <v>5</v>
      </c>
      <c r="D223" s="35" t="s">
        <v>223</v>
      </c>
      <c r="E223" s="24">
        <v>600</v>
      </c>
      <c r="F223" s="22">
        <v>26901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</row>
    <row r="224" spans="1:237" ht="31.5" hidden="1" customHeight="1" x14ac:dyDescent="0.3">
      <c r="A224" s="73" t="s">
        <v>231</v>
      </c>
      <c r="B224" s="38" t="s">
        <v>14</v>
      </c>
      <c r="C224" s="20" t="s">
        <v>5</v>
      </c>
      <c r="D224" s="24" t="s">
        <v>351</v>
      </c>
      <c r="E224" s="24"/>
      <c r="F224" s="22">
        <f>F225</f>
        <v>11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</row>
    <row r="225" spans="1:237" ht="31.5" hidden="1" customHeight="1" x14ac:dyDescent="0.3">
      <c r="A225" s="73" t="s">
        <v>349</v>
      </c>
      <c r="B225" s="38" t="s">
        <v>14</v>
      </c>
      <c r="C225" s="20" t="s">
        <v>5</v>
      </c>
      <c r="D225" s="24" t="s">
        <v>350</v>
      </c>
      <c r="E225" s="24"/>
      <c r="F225" s="22">
        <f>F226</f>
        <v>11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</row>
    <row r="226" spans="1:237" s="1" customFormat="1" ht="15.6" hidden="1" x14ac:dyDescent="0.3">
      <c r="A226" s="73" t="s">
        <v>284</v>
      </c>
      <c r="B226" s="38" t="s">
        <v>14</v>
      </c>
      <c r="C226" s="20" t="s">
        <v>5</v>
      </c>
      <c r="D226" s="24" t="s">
        <v>123</v>
      </c>
      <c r="E226" s="20"/>
      <c r="F226" s="22">
        <f>F227</f>
        <v>11</v>
      </c>
    </row>
    <row r="227" spans="1:237" s="1" customFormat="1" ht="31.2" hidden="1" x14ac:dyDescent="0.3">
      <c r="A227" s="23" t="s">
        <v>35</v>
      </c>
      <c r="B227" s="38" t="s">
        <v>14</v>
      </c>
      <c r="C227" s="20" t="s">
        <v>5</v>
      </c>
      <c r="D227" s="24" t="s">
        <v>123</v>
      </c>
      <c r="E227" s="20">
        <v>600</v>
      </c>
      <c r="F227" s="22">
        <v>11</v>
      </c>
    </row>
    <row r="228" spans="1:237" s="1" customFormat="1" ht="31.2" hidden="1" x14ac:dyDescent="0.3">
      <c r="A228" s="72" t="s">
        <v>232</v>
      </c>
      <c r="B228" s="38" t="s">
        <v>14</v>
      </c>
      <c r="C228" s="20" t="s">
        <v>5</v>
      </c>
      <c r="D228" s="24" t="s">
        <v>282</v>
      </c>
      <c r="E228" s="20"/>
      <c r="F228" s="22">
        <f>F229</f>
        <v>1500</v>
      </c>
    </row>
    <row r="229" spans="1:237" s="1" customFormat="1" ht="31.2" hidden="1" x14ac:dyDescent="0.3">
      <c r="A229" s="72" t="s">
        <v>283</v>
      </c>
      <c r="B229" s="38" t="s">
        <v>14</v>
      </c>
      <c r="C229" s="20" t="s">
        <v>5</v>
      </c>
      <c r="D229" s="24" t="s">
        <v>281</v>
      </c>
      <c r="E229" s="20"/>
      <c r="F229" s="22">
        <f>F230</f>
        <v>1500</v>
      </c>
    </row>
    <row r="230" spans="1:237" s="1" customFormat="1" ht="15.6" hidden="1" x14ac:dyDescent="0.3">
      <c r="A230" s="72" t="s">
        <v>284</v>
      </c>
      <c r="B230" s="38" t="s">
        <v>14</v>
      </c>
      <c r="C230" s="20" t="s">
        <v>5</v>
      </c>
      <c r="D230" s="24" t="s">
        <v>124</v>
      </c>
      <c r="E230" s="20"/>
      <c r="F230" s="22">
        <f>F231</f>
        <v>1500</v>
      </c>
    </row>
    <row r="231" spans="1:237" s="1" customFormat="1" ht="31.2" hidden="1" x14ac:dyDescent="0.3">
      <c r="A231" s="23" t="s">
        <v>35</v>
      </c>
      <c r="B231" s="38" t="s">
        <v>14</v>
      </c>
      <c r="C231" s="20" t="s">
        <v>5</v>
      </c>
      <c r="D231" s="24" t="s">
        <v>124</v>
      </c>
      <c r="E231" s="20">
        <v>600</v>
      </c>
      <c r="F231" s="22">
        <f>1500</f>
        <v>1500</v>
      </c>
    </row>
    <row r="232" spans="1:237" s="1" customFormat="1" ht="62.4" hidden="1" x14ac:dyDescent="0.3">
      <c r="A232" s="37" t="s">
        <v>233</v>
      </c>
      <c r="B232" s="38" t="s">
        <v>14</v>
      </c>
      <c r="C232" s="20" t="s">
        <v>5</v>
      </c>
      <c r="D232" s="24" t="s">
        <v>354</v>
      </c>
      <c r="E232" s="20"/>
      <c r="F232" s="22">
        <f>F233</f>
        <v>19571.399999999998</v>
      </c>
    </row>
    <row r="233" spans="1:237" s="1" customFormat="1" ht="31.2" hidden="1" x14ac:dyDescent="0.3">
      <c r="A233" s="72" t="s">
        <v>355</v>
      </c>
      <c r="B233" s="38" t="s">
        <v>14</v>
      </c>
      <c r="C233" s="20" t="s">
        <v>5</v>
      </c>
      <c r="D233" s="39" t="s">
        <v>353</v>
      </c>
      <c r="E233" s="20"/>
      <c r="F233" s="22">
        <f>F234</f>
        <v>19571.399999999998</v>
      </c>
    </row>
    <row r="234" spans="1:237" s="1" customFormat="1" ht="15.6" hidden="1" x14ac:dyDescent="0.3">
      <c r="A234" s="23" t="s">
        <v>284</v>
      </c>
      <c r="B234" s="38" t="s">
        <v>14</v>
      </c>
      <c r="C234" s="20" t="s">
        <v>5</v>
      </c>
      <c r="D234" s="39" t="s">
        <v>352</v>
      </c>
      <c r="E234" s="38"/>
      <c r="F234" s="22">
        <f>F235</f>
        <v>19571.399999999998</v>
      </c>
    </row>
    <row r="235" spans="1:237" s="1" customFormat="1" ht="31.2" hidden="1" x14ac:dyDescent="0.3">
      <c r="A235" s="23" t="s">
        <v>35</v>
      </c>
      <c r="B235" s="38" t="s">
        <v>14</v>
      </c>
      <c r="C235" s="20" t="s">
        <v>5</v>
      </c>
      <c r="D235" s="39" t="s">
        <v>352</v>
      </c>
      <c r="E235" s="38">
        <v>600</v>
      </c>
      <c r="F235" s="22">
        <f>91.3+19480.1</f>
        <v>19571.399999999998</v>
      </c>
    </row>
    <row r="236" spans="1:237" s="1" customFormat="1" ht="15.6" hidden="1" x14ac:dyDescent="0.3">
      <c r="A236" s="37" t="s">
        <v>84</v>
      </c>
      <c r="B236" s="38" t="s">
        <v>14</v>
      </c>
      <c r="C236" s="20" t="s">
        <v>7</v>
      </c>
      <c r="D236" s="39"/>
      <c r="E236" s="38"/>
      <c r="F236" s="22">
        <f>F237+F246</f>
        <v>101186.5</v>
      </c>
    </row>
    <row r="237" spans="1:237" s="1" customFormat="1" ht="31.2" hidden="1" x14ac:dyDescent="0.3">
      <c r="A237" s="23" t="s">
        <v>230</v>
      </c>
      <c r="B237" s="20" t="s">
        <v>14</v>
      </c>
      <c r="C237" s="20" t="s">
        <v>7</v>
      </c>
      <c r="D237" s="24" t="s">
        <v>120</v>
      </c>
      <c r="E237" s="20"/>
      <c r="F237" s="22">
        <f>F238</f>
        <v>101086.5</v>
      </c>
    </row>
    <row r="238" spans="1:237" s="1" customFormat="1" ht="15.6" hidden="1" x14ac:dyDescent="0.3">
      <c r="A238" s="70" t="s">
        <v>362</v>
      </c>
      <c r="B238" s="20" t="s">
        <v>14</v>
      </c>
      <c r="C238" s="20" t="s">
        <v>7</v>
      </c>
      <c r="D238" s="24" t="s">
        <v>361</v>
      </c>
      <c r="E238" s="20"/>
      <c r="F238" s="22">
        <f>F239</f>
        <v>101086.5</v>
      </c>
    </row>
    <row r="239" spans="1:237" s="1" customFormat="1" ht="31.2" hidden="1" x14ac:dyDescent="0.3">
      <c r="A239" s="70" t="s">
        <v>80</v>
      </c>
      <c r="B239" s="20" t="s">
        <v>14</v>
      </c>
      <c r="C239" s="20" t="s">
        <v>7</v>
      </c>
      <c r="D239" s="24" t="s">
        <v>127</v>
      </c>
      <c r="E239" s="20"/>
      <c r="F239" s="22">
        <f>F240+F242+F244</f>
        <v>101086.5</v>
      </c>
    </row>
    <row r="240" spans="1:237" s="1" customFormat="1" ht="31.2" hidden="1" x14ac:dyDescent="0.3">
      <c r="A240" s="23" t="s">
        <v>61</v>
      </c>
      <c r="B240" s="20" t="s">
        <v>14</v>
      </c>
      <c r="C240" s="20" t="s">
        <v>7</v>
      </c>
      <c r="D240" s="24" t="s">
        <v>129</v>
      </c>
      <c r="E240" s="20"/>
      <c r="F240" s="22">
        <f>F241</f>
        <v>17116.5</v>
      </c>
    </row>
    <row r="241" spans="1:237" s="1" customFormat="1" ht="31.2" hidden="1" x14ac:dyDescent="0.3">
      <c r="A241" s="23" t="s">
        <v>35</v>
      </c>
      <c r="B241" s="20" t="s">
        <v>14</v>
      </c>
      <c r="C241" s="20" t="s">
        <v>7</v>
      </c>
      <c r="D241" s="24" t="s">
        <v>129</v>
      </c>
      <c r="E241" s="20">
        <v>600</v>
      </c>
      <c r="F241" s="22">
        <f>25116.5-8000</f>
        <v>17116.5</v>
      </c>
    </row>
    <row r="242" spans="1:237" ht="47.25" hidden="1" customHeight="1" x14ac:dyDescent="0.3">
      <c r="A242" s="23" t="s">
        <v>62</v>
      </c>
      <c r="B242" s="20" t="s">
        <v>14</v>
      </c>
      <c r="C242" s="24" t="s">
        <v>7</v>
      </c>
      <c r="D242" s="24" t="s">
        <v>128</v>
      </c>
      <c r="E242" s="20"/>
      <c r="F242" s="22">
        <f>F243</f>
        <v>53970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</row>
    <row r="243" spans="1:237" ht="31.2" hidden="1" x14ac:dyDescent="0.3">
      <c r="A243" s="23" t="s">
        <v>35</v>
      </c>
      <c r="B243" s="20" t="s">
        <v>14</v>
      </c>
      <c r="C243" s="24" t="s">
        <v>7</v>
      </c>
      <c r="D243" s="24" t="s">
        <v>128</v>
      </c>
      <c r="E243" s="20">
        <v>600</v>
      </c>
      <c r="F243" s="22">
        <v>53970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</row>
    <row r="244" spans="1:237" s="1" customFormat="1" ht="62.4" hidden="1" x14ac:dyDescent="0.3">
      <c r="A244" s="23" t="s">
        <v>200</v>
      </c>
      <c r="B244" s="20" t="s">
        <v>14</v>
      </c>
      <c r="C244" s="20" t="s">
        <v>7</v>
      </c>
      <c r="D244" s="24" t="s">
        <v>201</v>
      </c>
      <c r="E244" s="20"/>
      <c r="F244" s="22">
        <f>F245</f>
        <v>30000</v>
      </c>
    </row>
    <row r="245" spans="1:237" s="1" customFormat="1" ht="31.2" hidden="1" x14ac:dyDescent="0.3">
      <c r="A245" s="23" t="s">
        <v>35</v>
      </c>
      <c r="B245" s="20" t="s">
        <v>14</v>
      </c>
      <c r="C245" s="20" t="s">
        <v>7</v>
      </c>
      <c r="D245" s="24" t="s">
        <v>201</v>
      </c>
      <c r="E245" s="20">
        <v>600</v>
      </c>
      <c r="F245" s="22">
        <f>22000+8000</f>
        <v>30000</v>
      </c>
      <c r="G245" s="66"/>
    </row>
    <row r="246" spans="1:237" s="1" customFormat="1" ht="31.2" hidden="1" x14ac:dyDescent="0.3">
      <c r="A246" s="72" t="s">
        <v>232</v>
      </c>
      <c r="B246" s="38" t="s">
        <v>14</v>
      </c>
      <c r="C246" s="20" t="s">
        <v>7</v>
      </c>
      <c r="D246" s="24" t="s">
        <v>282</v>
      </c>
      <c r="E246" s="20"/>
      <c r="F246" s="22">
        <f>F247</f>
        <v>100</v>
      </c>
      <c r="G246" s="66"/>
    </row>
    <row r="247" spans="1:237" s="1" customFormat="1" ht="31.2" hidden="1" x14ac:dyDescent="0.3">
      <c r="A247" s="72" t="s">
        <v>283</v>
      </c>
      <c r="B247" s="38" t="s">
        <v>14</v>
      </c>
      <c r="C247" s="20" t="s">
        <v>7</v>
      </c>
      <c r="D247" s="24" t="s">
        <v>281</v>
      </c>
      <c r="E247" s="20"/>
      <c r="F247" s="22">
        <f>F248</f>
        <v>100</v>
      </c>
      <c r="G247" s="66"/>
    </row>
    <row r="248" spans="1:237" s="1" customFormat="1" ht="15.6" hidden="1" x14ac:dyDescent="0.3">
      <c r="A248" s="72" t="s">
        <v>284</v>
      </c>
      <c r="B248" s="38" t="s">
        <v>14</v>
      </c>
      <c r="C248" s="20" t="s">
        <v>7</v>
      </c>
      <c r="D248" s="24" t="s">
        <v>124</v>
      </c>
      <c r="E248" s="20"/>
      <c r="F248" s="22">
        <f>F249</f>
        <v>100</v>
      </c>
    </row>
    <row r="249" spans="1:237" s="1" customFormat="1" ht="31.2" hidden="1" x14ac:dyDescent="0.3">
      <c r="A249" s="23" t="s">
        <v>35</v>
      </c>
      <c r="B249" s="38" t="s">
        <v>14</v>
      </c>
      <c r="C249" s="20" t="s">
        <v>7</v>
      </c>
      <c r="D249" s="24" t="s">
        <v>124</v>
      </c>
      <c r="E249" s="20">
        <v>600</v>
      </c>
      <c r="F249" s="22">
        <v>100</v>
      </c>
    </row>
    <row r="250" spans="1:237" ht="18" hidden="1" customHeight="1" x14ac:dyDescent="0.3">
      <c r="A250" s="23" t="s">
        <v>189</v>
      </c>
      <c r="B250" s="20" t="s">
        <v>14</v>
      </c>
      <c r="C250" s="20" t="s">
        <v>14</v>
      </c>
      <c r="D250" s="24"/>
      <c r="E250" s="20"/>
      <c r="F250" s="22">
        <f>F251+F255+F266+F270+F274</f>
        <v>44479.7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</row>
    <row r="251" spans="1:237" s="1" customFormat="1" ht="31.2" hidden="1" x14ac:dyDescent="0.3">
      <c r="A251" s="72" t="s">
        <v>376</v>
      </c>
      <c r="B251" s="20" t="s">
        <v>14</v>
      </c>
      <c r="C251" s="20" t="s">
        <v>14</v>
      </c>
      <c r="D251" s="24" t="s">
        <v>318</v>
      </c>
      <c r="E251" s="20"/>
      <c r="F251" s="22">
        <f>F252</f>
        <v>3039.8</v>
      </c>
    </row>
    <row r="252" spans="1:237" s="1" customFormat="1" ht="31.2" hidden="1" x14ac:dyDescent="0.3">
      <c r="A252" s="72" t="s">
        <v>319</v>
      </c>
      <c r="B252" s="20" t="s">
        <v>14</v>
      </c>
      <c r="C252" s="20" t="s">
        <v>14</v>
      </c>
      <c r="D252" s="24" t="s">
        <v>317</v>
      </c>
      <c r="E252" s="20"/>
      <c r="F252" s="22">
        <f>F253</f>
        <v>3039.8</v>
      </c>
    </row>
    <row r="253" spans="1:237" ht="15.6" hidden="1" x14ac:dyDescent="0.3">
      <c r="A253" s="71" t="s">
        <v>284</v>
      </c>
      <c r="B253" s="20" t="s">
        <v>14</v>
      </c>
      <c r="C253" s="20" t="s">
        <v>14</v>
      </c>
      <c r="D253" s="27" t="s">
        <v>112</v>
      </c>
      <c r="E253" s="32"/>
      <c r="F253" s="22">
        <f>F254</f>
        <v>3039.8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</row>
    <row r="254" spans="1:237" ht="30.75" hidden="1" customHeight="1" x14ac:dyDescent="0.3">
      <c r="A254" s="23" t="s">
        <v>35</v>
      </c>
      <c r="B254" s="20" t="s">
        <v>14</v>
      </c>
      <c r="C254" s="20" t="s">
        <v>14</v>
      </c>
      <c r="D254" s="27" t="s">
        <v>112</v>
      </c>
      <c r="E254" s="20">
        <v>600</v>
      </c>
      <c r="F254" s="22">
        <v>3039.8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</row>
    <row r="255" spans="1:237" ht="31.2" hidden="1" x14ac:dyDescent="0.3">
      <c r="A255" s="23" t="s">
        <v>398</v>
      </c>
      <c r="B255" s="20" t="s">
        <v>14</v>
      </c>
      <c r="C255" s="20" t="s">
        <v>14</v>
      </c>
      <c r="D255" s="27" t="s">
        <v>243</v>
      </c>
      <c r="E255" s="20"/>
      <c r="F255" s="22">
        <f>F256+F262</f>
        <v>22854.9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</row>
    <row r="256" spans="1:237" ht="15.6" hidden="1" x14ac:dyDescent="0.3">
      <c r="A256" s="70" t="s">
        <v>246</v>
      </c>
      <c r="B256" s="20" t="s">
        <v>14</v>
      </c>
      <c r="C256" s="20" t="s">
        <v>14</v>
      </c>
      <c r="D256" s="27" t="s">
        <v>242</v>
      </c>
      <c r="E256" s="20"/>
      <c r="F256" s="22">
        <f>F257+F260</f>
        <v>1016.5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</row>
    <row r="257" spans="1:237" ht="30.75" hidden="1" customHeight="1" x14ac:dyDescent="0.3">
      <c r="A257" s="70" t="s">
        <v>365</v>
      </c>
      <c r="B257" s="20" t="s">
        <v>14</v>
      </c>
      <c r="C257" s="20" t="s">
        <v>14</v>
      </c>
      <c r="D257" s="27" t="s">
        <v>363</v>
      </c>
      <c r="E257" s="20"/>
      <c r="F257" s="22">
        <f>F258</f>
        <v>842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</row>
    <row r="258" spans="1:237" ht="15.6" hidden="1" x14ac:dyDescent="0.3">
      <c r="A258" s="70" t="s">
        <v>366</v>
      </c>
      <c r="B258" s="20" t="s">
        <v>14</v>
      </c>
      <c r="C258" s="20" t="s">
        <v>14</v>
      </c>
      <c r="D258" s="24" t="s">
        <v>364</v>
      </c>
      <c r="E258" s="20"/>
      <c r="F258" s="22">
        <f>F259</f>
        <v>842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</row>
    <row r="259" spans="1:237" ht="31.2" hidden="1" x14ac:dyDescent="0.3">
      <c r="A259" s="70" t="s">
        <v>85</v>
      </c>
      <c r="B259" s="20" t="s">
        <v>14</v>
      </c>
      <c r="C259" s="20" t="s">
        <v>14</v>
      </c>
      <c r="D259" s="24" t="s">
        <v>364</v>
      </c>
      <c r="E259" s="20">
        <v>200</v>
      </c>
      <c r="F259" s="22">
        <v>842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</row>
    <row r="260" spans="1:237" ht="46.8" hidden="1" x14ac:dyDescent="0.3">
      <c r="A260" s="70" t="s">
        <v>235</v>
      </c>
      <c r="B260" s="20" t="s">
        <v>14</v>
      </c>
      <c r="C260" s="20" t="s">
        <v>14</v>
      </c>
      <c r="D260" s="24" t="s">
        <v>202</v>
      </c>
      <c r="E260" s="30"/>
      <c r="F260" s="22">
        <f>F261</f>
        <v>174.5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</row>
    <row r="261" spans="1:237" ht="31.2" hidden="1" x14ac:dyDescent="0.3">
      <c r="A261" s="70" t="s">
        <v>35</v>
      </c>
      <c r="B261" s="20" t="s">
        <v>14</v>
      </c>
      <c r="C261" s="20" t="s">
        <v>14</v>
      </c>
      <c r="D261" s="24" t="s">
        <v>202</v>
      </c>
      <c r="E261" s="20">
        <v>600</v>
      </c>
      <c r="F261" s="22">
        <v>174.5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</row>
    <row r="262" spans="1:237" ht="15.6" hidden="1" x14ac:dyDescent="0.3">
      <c r="A262" s="70" t="s">
        <v>374</v>
      </c>
      <c r="B262" s="20" t="s">
        <v>14</v>
      </c>
      <c r="C262" s="20" t="s">
        <v>14</v>
      </c>
      <c r="D262" s="24" t="s">
        <v>248</v>
      </c>
      <c r="E262" s="20"/>
      <c r="F262" s="22">
        <f>F263</f>
        <v>21838.400000000001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</row>
    <row r="263" spans="1:237" s="56" customFormat="1" ht="31.2" hidden="1" x14ac:dyDescent="0.3">
      <c r="A263" s="70" t="s">
        <v>375</v>
      </c>
      <c r="B263" s="20" t="s">
        <v>14</v>
      </c>
      <c r="C263" s="20" t="s">
        <v>14</v>
      </c>
      <c r="D263" s="35" t="s">
        <v>247</v>
      </c>
      <c r="E263" s="24"/>
      <c r="F263" s="22">
        <f>F264</f>
        <v>21838.400000000001</v>
      </c>
    </row>
    <row r="264" spans="1:237" ht="22.5" hidden="1" customHeight="1" x14ac:dyDescent="0.3">
      <c r="A264" s="70" t="s">
        <v>63</v>
      </c>
      <c r="B264" s="20" t="s">
        <v>14</v>
      </c>
      <c r="C264" s="20" t="s">
        <v>14</v>
      </c>
      <c r="D264" s="24" t="s">
        <v>397</v>
      </c>
      <c r="E264" s="30"/>
      <c r="F264" s="22">
        <f>F265</f>
        <v>21838.400000000001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</row>
    <row r="265" spans="1:237" ht="31.2" hidden="1" x14ac:dyDescent="0.3">
      <c r="A265" s="23" t="s">
        <v>35</v>
      </c>
      <c r="B265" s="20" t="s">
        <v>14</v>
      </c>
      <c r="C265" s="20" t="s">
        <v>14</v>
      </c>
      <c r="D265" s="24" t="s">
        <v>397</v>
      </c>
      <c r="E265" s="20">
        <v>600</v>
      </c>
      <c r="F265" s="22">
        <v>21838.400000000001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</row>
    <row r="266" spans="1:237" s="56" customFormat="1" ht="62.4" hidden="1" x14ac:dyDescent="0.3">
      <c r="A266" s="37" t="s">
        <v>233</v>
      </c>
      <c r="B266" s="34">
        <v>7</v>
      </c>
      <c r="C266" s="34">
        <v>7</v>
      </c>
      <c r="D266" s="35" t="s">
        <v>354</v>
      </c>
      <c r="E266" s="24"/>
      <c r="F266" s="22">
        <f>F267</f>
        <v>1301.8</v>
      </c>
    </row>
    <row r="267" spans="1:237" s="56" customFormat="1" ht="31.2" hidden="1" x14ac:dyDescent="0.3">
      <c r="A267" s="72" t="s">
        <v>379</v>
      </c>
      <c r="B267" s="34">
        <v>7</v>
      </c>
      <c r="C267" s="34">
        <v>7</v>
      </c>
      <c r="D267" s="35" t="s">
        <v>378</v>
      </c>
      <c r="E267" s="24"/>
      <c r="F267" s="22">
        <f>F268</f>
        <v>1301.8</v>
      </c>
    </row>
    <row r="268" spans="1:237" ht="15.6" hidden="1" x14ac:dyDescent="0.3">
      <c r="A268" s="23" t="s">
        <v>284</v>
      </c>
      <c r="B268" s="38" t="s">
        <v>14</v>
      </c>
      <c r="C268" s="38" t="s">
        <v>14</v>
      </c>
      <c r="D268" s="24" t="s">
        <v>377</v>
      </c>
      <c r="E268" s="38"/>
      <c r="F268" s="22">
        <f>F269</f>
        <v>1301.8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</row>
    <row r="269" spans="1:237" ht="31.2" hidden="1" x14ac:dyDescent="0.3">
      <c r="A269" s="25" t="s">
        <v>85</v>
      </c>
      <c r="B269" s="38" t="s">
        <v>14</v>
      </c>
      <c r="C269" s="38" t="s">
        <v>14</v>
      </c>
      <c r="D269" s="24" t="s">
        <v>377</v>
      </c>
      <c r="E269" s="38">
        <v>200</v>
      </c>
      <c r="F269" s="22">
        <v>1301.8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</row>
    <row r="270" spans="1:237" ht="31.2" hidden="1" x14ac:dyDescent="0.3">
      <c r="A270" s="23" t="s">
        <v>234</v>
      </c>
      <c r="B270" s="20" t="s">
        <v>14</v>
      </c>
      <c r="C270" s="20" t="s">
        <v>14</v>
      </c>
      <c r="D270" s="24" t="s">
        <v>294</v>
      </c>
      <c r="E270" s="20"/>
      <c r="F270" s="22">
        <f>F271</f>
        <v>9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</row>
    <row r="271" spans="1:237" ht="31.2" hidden="1" x14ac:dyDescent="0.3">
      <c r="A271" s="72" t="s">
        <v>296</v>
      </c>
      <c r="B271" s="20" t="s">
        <v>14</v>
      </c>
      <c r="C271" s="20" t="s">
        <v>14</v>
      </c>
      <c r="D271" s="24" t="s">
        <v>295</v>
      </c>
      <c r="E271" s="20"/>
      <c r="F271" s="22">
        <f>F272</f>
        <v>9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</row>
    <row r="272" spans="1:237" s="1" customFormat="1" ht="15.6" hidden="1" x14ac:dyDescent="0.3">
      <c r="A272" s="71" t="s">
        <v>284</v>
      </c>
      <c r="B272" s="20" t="s">
        <v>14</v>
      </c>
      <c r="C272" s="20" t="s">
        <v>14</v>
      </c>
      <c r="D272" s="27" t="s">
        <v>293</v>
      </c>
      <c r="E272" s="20"/>
      <c r="F272" s="22">
        <f>F273</f>
        <v>9</v>
      </c>
    </row>
    <row r="273" spans="1:237" s="1" customFormat="1" ht="31.2" hidden="1" x14ac:dyDescent="0.3">
      <c r="A273" s="25" t="s">
        <v>85</v>
      </c>
      <c r="B273" s="20" t="s">
        <v>14</v>
      </c>
      <c r="C273" s="20" t="s">
        <v>14</v>
      </c>
      <c r="D273" s="27" t="s">
        <v>293</v>
      </c>
      <c r="E273" s="20">
        <v>200</v>
      </c>
      <c r="F273" s="22">
        <v>9</v>
      </c>
    </row>
    <row r="274" spans="1:237" ht="31.2" hidden="1" x14ac:dyDescent="0.3">
      <c r="A274" s="72" t="s">
        <v>371</v>
      </c>
      <c r="B274" s="20" t="s">
        <v>14</v>
      </c>
      <c r="C274" s="20" t="s">
        <v>14</v>
      </c>
      <c r="D274" s="24" t="s">
        <v>370</v>
      </c>
      <c r="E274" s="20"/>
      <c r="F274" s="22">
        <f>F275</f>
        <v>17274.2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</row>
    <row r="275" spans="1:237" ht="15.6" hidden="1" x14ac:dyDescent="0.3">
      <c r="A275" s="72" t="s">
        <v>372</v>
      </c>
      <c r="B275" s="20" t="s">
        <v>14</v>
      </c>
      <c r="C275" s="20" t="s">
        <v>14</v>
      </c>
      <c r="D275" s="24" t="s">
        <v>369</v>
      </c>
      <c r="E275" s="20"/>
      <c r="F275" s="22">
        <f>F276</f>
        <v>17274.2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</row>
    <row r="276" spans="1:237" ht="46.8" hidden="1" x14ac:dyDescent="0.3">
      <c r="A276" s="72" t="s">
        <v>373</v>
      </c>
      <c r="B276" s="20" t="s">
        <v>14</v>
      </c>
      <c r="C276" s="20" t="s">
        <v>14</v>
      </c>
      <c r="D276" s="24" t="s">
        <v>368</v>
      </c>
      <c r="E276" s="20"/>
      <c r="F276" s="22">
        <f>F277</f>
        <v>17274.2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</row>
    <row r="277" spans="1:237" s="56" customFormat="1" ht="44.25" hidden="1" customHeight="1" x14ac:dyDescent="0.3">
      <c r="A277" s="23" t="s">
        <v>236</v>
      </c>
      <c r="B277" s="20" t="s">
        <v>14</v>
      </c>
      <c r="C277" s="20" t="s">
        <v>14</v>
      </c>
      <c r="D277" s="35" t="s">
        <v>367</v>
      </c>
      <c r="E277" s="58"/>
      <c r="F277" s="22">
        <f>F278</f>
        <v>17274.2</v>
      </c>
    </row>
    <row r="278" spans="1:237" s="56" customFormat="1" ht="31.2" hidden="1" x14ac:dyDescent="0.3">
      <c r="A278" s="23" t="s">
        <v>85</v>
      </c>
      <c r="B278" s="34">
        <v>7</v>
      </c>
      <c r="C278" s="34">
        <v>7</v>
      </c>
      <c r="D278" s="35" t="s">
        <v>367</v>
      </c>
      <c r="E278" s="24" t="s">
        <v>66</v>
      </c>
      <c r="F278" s="22">
        <v>17274.2</v>
      </c>
    </row>
    <row r="279" spans="1:237" ht="15.75" hidden="1" customHeight="1" x14ac:dyDescent="0.3">
      <c r="A279" s="23" t="s">
        <v>64</v>
      </c>
      <c r="B279" s="24" t="s">
        <v>14</v>
      </c>
      <c r="C279" s="24" t="s">
        <v>13</v>
      </c>
      <c r="D279" s="24"/>
      <c r="E279" s="20"/>
      <c r="F279" s="22">
        <f>F280+F298+F302+F306</f>
        <v>93650.900000000009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</row>
    <row r="280" spans="1:237" ht="33" hidden="1" customHeight="1" x14ac:dyDescent="0.3">
      <c r="A280" s="23" t="s">
        <v>230</v>
      </c>
      <c r="B280" s="24" t="s">
        <v>14</v>
      </c>
      <c r="C280" s="24" t="s">
        <v>13</v>
      </c>
      <c r="D280" s="24" t="s">
        <v>120</v>
      </c>
      <c r="E280" s="20"/>
      <c r="F280" s="22">
        <f>F281+F286</f>
        <v>89516.3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</row>
    <row r="281" spans="1:237" ht="15.6" hidden="1" x14ac:dyDescent="0.3">
      <c r="A281" s="72" t="s">
        <v>343</v>
      </c>
      <c r="B281" s="24" t="s">
        <v>14</v>
      </c>
      <c r="C281" s="24" t="s">
        <v>13</v>
      </c>
      <c r="D281" s="24" t="s">
        <v>342</v>
      </c>
      <c r="E281" s="20"/>
      <c r="F281" s="22">
        <f>F282</f>
        <v>5108.3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</row>
    <row r="282" spans="1:237" ht="109.5" hidden="1" customHeight="1" x14ac:dyDescent="0.3">
      <c r="A282" s="23" t="s">
        <v>74</v>
      </c>
      <c r="B282" s="20" t="s">
        <v>14</v>
      </c>
      <c r="C282" s="20" t="s">
        <v>13</v>
      </c>
      <c r="D282" s="24" t="s">
        <v>125</v>
      </c>
      <c r="E282" s="20"/>
      <c r="F282" s="22">
        <f>F283</f>
        <v>5108.3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</row>
    <row r="283" spans="1:237" ht="51" hidden="1" customHeight="1" x14ac:dyDescent="0.3">
      <c r="A283" s="23" t="s">
        <v>190</v>
      </c>
      <c r="B283" s="20" t="s">
        <v>14</v>
      </c>
      <c r="C283" s="20" t="s">
        <v>13</v>
      </c>
      <c r="D283" s="24" t="s">
        <v>131</v>
      </c>
      <c r="E283" s="20"/>
      <c r="F283" s="22">
        <f>F284+F285</f>
        <v>5108.3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</row>
    <row r="284" spans="1:237" ht="61.5" hidden="1" customHeight="1" x14ac:dyDescent="0.3">
      <c r="A284" s="23" t="s">
        <v>32</v>
      </c>
      <c r="B284" s="20" t="s">
        <v>14</v>
      </c>
      <c r="C284" s="20" t="s">
        <v>13</v>
      </c>
      <c r="D284" s="24" t="s">
        <v>131</v>
      </c>
      <c r="E284" s="20">
        <v>100</v>
      </c>
      <c r="F284" s="22">
        <v>4367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</row>
    <row r="285" spans="1:237" ht="34.5" hidden="1" customHeight="1" x14ac:dyDescent="0.3">
      <c r="A285" s="25" t="s">
        <v>85</v>
      </c>
      <c r="B285" s="20" t="s">
        <v>14</v>
      </c>
      <c r="C285" s="20" t="s">
        <v>13</v>
      </c>
      <c r="D285" s="24" t="s">
        <v>131</v>
      </c>
      <c r="E285" s="20">
        <v>200</v>
      </c>
      <c r="F285" s="22">
        <v>741.3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</row>
    <row r="286" spans="1:237" ht="34.5" hidden="1" customHeight="1" x14ac:dyDescent="0.3">
      <c r="A286" s="70" t="s">
        <v>381</v>
      </c>
      <c r="B286" s="20" t="s">
        <v>14</v>
      </c>
      <c r="C286" s="20" t="s">
        <v>13</v>
      </c>
      <c r="D286" s="24" t="s">
        <v>380</v>
      </c>
      <c r="E286" s="20"/>
      <c r="F286" s="22">
        <f>F287+F293</f>
        <v>84408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</row>
    <row r="287" spans="1:237" ht="31.5" hidden="1" customHeight="1" x14ac:dyDescent="0.3">
      <c r="A287" s="23" t="s">
        <v>75</v>
      </c>
      <c r="B287" s="20" t="s">
        <v>14</v>
      </c>
      <c r="C287" s="20" t="s">
        <v>13</v>
      </c>
      <c r="D287" s="24" t="s">
        <v>132</v>
      </c>
      <c r="E287" s="20"/>
      <c r="F287" s="22">
        <f>F288</f>
        <v>37725.200000000004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</row>
    <row r="288" spans="1:237" ht="32.25" hidden="1" customHeight="1" x14ac:dyDescent="0.3">
      <c r="A288" s="70" t="s">
        <v>382</v>
      </c>
      <c r="B288" s="20" t="s">
        <v>14</v>
      </c>
      <c r="C288" s="20" t="s">
        <v>13</v>
      </c>
      <c r="D288" s="24" t="s">
        <v>133</v>
      </c>
      <c r="E288" s="20"/>
      <c r="F288" s="22">
        <f>F289+F290+F291+F292</f>
        <v>37725.200000000004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</row>
    <row r="289" spans="1:237" ht="63" hidden="1" customHeight="1" x14ac:dyDescent="0.3">
      <c r="A289" s="23" t="s">
        <v>32</v>
      </c>
      <c r="B289" s="20" t="s">
        <v>14</v>
      </c>
      <c r="C289" s="20" t="s">
        <v>13</v>
      </c>
      <c r="D289" s="24" t="s">
        <v>133</v>
      </c>
      <c r="E289" s="20">
        <v>100</v>
      </c>
      <c r="F289" s="22">
        <v>4693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</row>
    <row r="290" spans="1:237" ht="33" hidden="1" customHeight="1" x14ac:dyDescent="0.3">
      <c r="A290" s="25" t="s">
        <v>85</v>
      </c>
      <c r="B290" s="20" t="s">
        <v>14</v>
      </c>
      <c r="C290" s="20" t="s">
        <v>13</v>
      </c>
      <c r="D290" s="24" t="s">
        <v>133</v>
      </c>
      <c r="E290" s="20">
        <v>200</v>
      </c>
      <c r="F290" s="22">
        <f>7045.6-2000</f>
        <v>5045.6000000000004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</row>
    <row r="291" spans="1:237" ht="33" hidden="1" customHeight="1" x14ac:dyDescent="0.3">
      <c r="A291" s="23" t="s">
        <v>35</v>
      </c>
      <c r="B291" s="20" t="s">
        <v>14</v>
      </c>
      <c r="C291" s="20" t="s">
        <v>13</v>
      </c>
      <c r="D291" s="24" t="s">
        <v>133</v>
      </c>
      <c r="E291" s="20">
        <v>600</v>
      </c>
      <c r="F291" s="22">
        <v>27959.3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</row>
    <row r="292" spans="1:237" ht="15.75" hidden="1" customHeight="1" x14ac:dyDescent="0.3">
      <c r="A292" s="23" t="s">
        <v>34</v>
      </c>
      <c r="B292" s="20" t="s">
        <v>14</v>
      </c>
      <c r="C292" s="20" t="s">
        <v>13</v>
      </c>
      <c r="D292" s="24" t="s">
        <v>133</v>
      </c>
      <c r="E292" s="20">
        <v>800</v>
      </c>
      <c r="F292" s="22">
        <v>27.3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</row>
    <row r="293" spans="1:237" ht="15.75" hidden="1" customHeight="1" x14ac:dyDescent="0.3">
      <c r="A293" s="72" t="s">
        <v>384</v>
      </c>
      <c r="B293" s="20" t="s">
        <v>14</v>
      </c>
      <c r="C293" s="20" t="s">
        <v>13</v>
      </c>
      <c r="D293" s="24" t="s">
        <v>383</v>
      </c>
      <c r="E293" s="20"/>
      <c r="F293" s="22">
        <f>F294</f>
        <v>46682.8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</row>
    <row r="294" spans="1:237" ht="77.25" hidden="1" customHeight="1" x14ac:dyDescent="0.3">
      <c r="A294" s="23" t="s">
        <v>159</v>
      </c>
      <c r="B294" s="24" t="s">
        <v>14</v>
      </c>
      <c r="C294" s="24" t="s">
        <v>13</v>
      </c>
      <c r="D294" s="24" t="s">
        <v>134</v>
      </c>
      <c r="E294" s="20"/>
      <c r="F294" s="22">
        <f>F295+F296+F297</f>
        <v>46682.8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</row>
    <row r="295" spans="1:237" ht="62.25" hidden="1" customHeight="1" x14ac:dyDescent="0.3">
      <c r="A295" s="23" t="s">
        <v>32</v>
      </c>
      <c r="B295" s="24" t="s">
        <v>14</v>
      </c>
      <c r="C295" s="24" t="s">
        <v>13</v>
      </c>
      <c r="D295" s="24" t="s">
        <v>134</v>
      </c>
      <c r="E295" s="20">
        <v>100</v>
      </c>
      <c r="F295" s="22">
        <v>35805.5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</row>
    <row r="296" spans="1:237" ht="32.25" hidden="1" customHeight="1" x14ac:dyDescent="0.3">
      <c r="A296" s="25" t="s">
        <v>85</v>
      </c>
      <c r="B296" s="24" t="s">
        <v>14</v>
      </c>
      <c r="C296" s="24" t="s">
        <v>13</v>
      </c>
      <c r="D296" s="24" t="s">
        <v>134</v>
      </c>
      <c r="E296" s="20">
        <v>200</v>
      </c>
      <c r="F296" s="22">
        <f>8874.3+2000</f>
        <v>10874.3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</row>
    <row r="297" spans="1:237" ht="15.75" hidden="1" customHeight="1" x14ac:dyDescent="0.3">
      <c r="A297" s="23" t="s">
        <v>34</v>
      </c>
      <c r="B297" s="24" t="s">
        <v>14</v>
      </c>
      <c r="C297" s="24" t="s">
        <v>13</v>
      </c>
      <c r="D297" s="24" t="s">
        <v>134</v>
      </c>
      <c r="E297" s="20">
        <v>800</v>
      </c>
      <c r="F297" s="22">
        <v>3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</row>
    <row r="298" spans="1:237" ht="15.75" hidden="1" customHeight="1" x14ac:dyDescent="0.3">
      <c r="A298" s="23" t="s">
        <v>231</v>
      </c>
      <c r="B298" s="24" t="s">
        <v>14</v>
      </c>
      <c r="C298" s="24" t="s">
        <v>13</v>
      </c>
      <c r="D298" s="24" t="s">
        <v>351</v>
      </c>
      <c r="E298" s="20"/>
      <c r="F298" s="22">
        <f>F299</f>
        <v>75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</row>
    <row r="299" spans="1:237" ht="46.8" hidden="1" x14ac:dyDescent="0.3">
      <c r="A299" s="73" t="s">
        <v>349</v>
      </c>
      <c r="B299" s="24" t="s">
        <v>14</v>
      </c>
      <c r="C299" s="24" t="s">
        <v>13</v>
      </c>
      <c r="D299" s="24" t="s">
        <v>350</v>
      </c>
      <c r="E299" s="20"/>
      <c r="F299" s="22">
        <f>F300</f>
        <v>75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</row>
    <row r="300" spans="1:237" s="1" customFormat="1" ht="15.6" hidden="1" x14ac:dyDescent="0.3">
      <c r="A300" s="73" t="s">
        <v>284</v>
      </c>
      <c r="B300" s="24" t="s">
        <v>14</v>
      </c>
      <c r="C300" s="24" t="s">
        <v>13</v>
      </c>
      <c r="D300" s="24" t="s">
        <v>123</v>
      </c>
      <c r="E300" s="20"/>
      <c r="F300" s="22">
        <f>F301</f>
        <v>75</v>
      </c>
    </row>
    <row r="301" spans="1:237" s="1" customFormat="1" ht="31.2" hidden="1" x14ac:dyDescent="0.3">
      <c r="A301" s="25" t="s">
        <v>85</v>
      </c>
      <c r="B301" s="20" t="s">
        <v>14</v>
      </c>
      <c r="C301" s="20" t="s">
        <v>13</v>
      </c>
      <c r="D301" s="24" t="s">
        <v>123</v>
      </c>
      <c r="E301" s="20">
        <v>200</v>
      </c>
      <c r="F301" s="22">
        <v>75</v>
      </c>
    </row>
    <row r="302" spans="1:237" s="1" customFormat="1" ht="62.4" hidden="1" x14ac:dyDescent="0.3">
      <c r="A302" s="23" t="s">
        <v>237</v>
      </c>
      <c r="B302" s="20" t="s">
        <v>14</v>
      </c>
      <c r="C302" s="20" t="s">
        <v>13</v>
      </c>
      <c r="D302" s="24" t="s">
        <v>385</v>
      </c>
      <c r="E302" s="20"/>
      <c r="F302" s="22">
        <f>F303</f>
        <v>200</v>
      </c>
    </row>
    <row r="303" spans="1:237" s="1" customFormat="1" ht="31.2" hidden="1" x14ac:dyDescent="0.3">
      <c r="A303" s="73" t="s">
        <v>387</v>
      </c>
      <c r="B303" s="20" t="s">
        <v>14</v>
      </c>
      <c r="C303" s="20" t="s">
        <v>13</v>
      </c>
      <c r="D303" s="24" t="s">
        <v>386</v>
      </c>
      <c r="E303" s="20"/>
      <c r="F303" s="22">
        <f>F304</f>
        <v>200</v>
      </c>
    </row>
    <row r="304" spans="1:237" ht="15.6" hidden="1" x14ac:dyDescent="0.3">
      <c r="A304" s="72" t="s">
        <v>284</v>
      </c>
      <c r="B304" s="20" t="s">
        <v>14</v>
      </c>
      <c r="C304" s="20" t="s">
        <v>13</v>
      </c>
      <c r="D304" s="24" t="s">
        <v>135</v>
      </c>
      <c r="E304" s="20"/>
      <c r="F304" s="22">
        <v>200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</row>
    <row r="305" spans="1:237" ht="33" hidden="1" customHeight="1" x14ac:dyDescent="0.3">
      <c r="A305" s="25" t="s">
        <v>85</v>
      </c>
      <c r="B305" s="20" t="s">
        <v>14</v>
      </c>
      <c r="C305" s="20" t="s">
        <v>13</v>
      </c>
      <c r="D305" s="24" t="s">
        <v>135</v>
      </c>
      <c r="E305" s="20">
        <v>200</v>
      </c>
      <c r="F305" s="22">
        <v>200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</row>
    <row r="306" spans="1:237" ht="33.75" hidden="1" customHeight="1" x14ac:dyDescent="0.3">
      <c r="A306" s="25" t="s">
        <v>398</v>
      </c>
      <c r="B306" s="20" t="s">
        <v>14</v>
      </c>
      <c r="C306" s="20" t="s">
        <v>13</v>
      </c>
      <c r="D306" s="24" t="s">
        <v>243</v>
      </c>
      <c r="E306" s="20"/>
      <c r="F306" s="22">
        <f>F307</f>
        <v>3859.6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</row>
    <row r="307" spans="1:237" ht="15.6" hidden="1" x14ac:dyDescent="0.3">
      <c r="A307" s="70" t="s">
        <v>374</v>
      </c>
      <c r="B307" s="20" t="s">
        <v>14</v>
      </c>
      <c r="C307" s="20" t="s">
        <v>13</v>
      </c>
      <c r="D307" s="24" t="s">
        <v>248</v>
      </c>
      <c r="E307" s="20"/>
      <c r="F307" s="22">
        <f>F308</f>
        <v>3859.6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</row>
    <row r="308" spans="1:237" ht="33" hidden="1" customHeight="1" x14ac:dyDescent="0.3">
      <c r="A308" s="70" t="s">
        <v>375</v>
      </c>
      <c r="B308" s="20" t="s">
        <v>14</v>
      </c>
      <c r="C308" s="20" t="s">
        <v>13</v>
      </c>
      <c r="D308" s="24" t="s">
        <v>247</v>
      </c>
      <c r="E308" s="20"/>
      <c r="F308" s="22">
        <f>F309</f>
        <v>3859.6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</row>
    <row r="309" spans="1:237" ht="23.25" hidden="1" customHeight="1" x14ac:dyDescent="0.3">
      <c r="A309" s="70" t="s">
        <v>63</v>
      </c>
      <c r="B309" s="20" t="s">
        <v>14</v>
      </c>
      <c r="C309" s="20" t="s">
        <v>13</v>
      </c>
      <c r="D309" s="24" t="s">
        <v>397</v>
      </c>
      <c r="E309" s="30"/>
      <c r="F309" s="22">
        <f>F310+F311+F312</f>
        <v>3859.6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</row>
    <row r="310" spans="1:237" ht="60" hidden="1" customHeight="1" x14ac:dyDescent="0.3">
      <c r="A310" s="23" t="s">
        <v>32</v>
      </c>
      <c r="B310" s="20" t="s">
        <v>14</v>
      </c>
      <c r="C310" s="20" t="s">
        <v>13</v>
      </c>
      <c r="D310" s="24" t="s">
        <v>130</v>
      </c>
      <c r="E310" s="20">
        <v>100</v>
      </c>
      <c r="F310" s="22">
        <v>2761.7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</row>
    <row r="311" spans="1:237" ht="31.2" hidden="1" x14ac:dyDescent="0.3">
      <c r="A311" s="25" t="s">
        <v>85</v>
      </c>
      <c r="B311" s="20" t="s">
        <v>14</v>
      </c>
      <c r="C311" s="20" t="s">
        <v>13</v>
      </c>
      <c r="D311" s="24" t="s">
        <v>130</v>
      </c>
      <c r="E311" s="20">
        <v>200</v>
      </c>
      <c r="F311" s="22">
        <v>1072.9000000000001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</row>
    <row r="312" spans="1:237" ht="15.6" hidden="1" x14ac:dyDescent="0.3">
      <c r="A312" s="23" t="s">
        <v>34</v>
      </c>
      <c r="B312" s="20" t="s">
        <v>14</v>
      </c>
      <c r="C312" s="20" t="s">
        <v>13</v>
      </c>
      <c r="D312" s="24" t="s">
        <v>130</v>
      </c>
      <c r="E312" s="20">
        <v>800</v>
      </c>
      <c r="F312" s="22">
        <v>25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</row>
    <row r="313" spans="1:237" ht="24" hidden="1" customHeight="1" x14ac:dyDescent="0.3">
      <c r="A313" s="40" t="s">
        <v>152</v>
      </c>
      <c r="B313" s="13">
        <v>8</v>
      </c>
      <c r="C313" s="14"/>
      <c r="D313" s="15"/>
      <c r="E313" s="16"/>
      <c r="F313" s="17">
        <f>F314+F339+F345</f>
        <v>97967.6</v>
      </c>
    </row>
    <row r="314" spans="1:237" ht="15.6" hidden="1" x14ac:dyDescent="0.3">
      <c r="A314" s="18" t="s">
        <v>28</v>
      </c>
      <c r="B314" s="19">
        <v>8</v>
      </c>
      <c r="C314" s="19">
        <v>1</v>
      </c>
      <c r="D314" s="20"/>
      <c r="E314" s="21"/>
      <c r="F314" s="22">
        <f>F315+F320+F335</f>
        <v>87459.5</v>
      </c>
    </row>
    <row r="315" spans="1:237" ht="31.2" hidden="1" x14ac:dyDescent="0.3">
      <c r="A315" s="23" t="s">
        <v>234</v>
      </c>
      <c r="B315" s="19">
        <v>8</v>
      </c>
      <c r="C315" s="19">
        <v>1</v>
      </c>
      <c r="D315" s="20" t="s">
        <v>294</v>
      </c>
      <c r="E315" s="21"/>
      <c r="F315" s="22">
        <f>F316</f>
        <v>496</v>
      </c>
    </row>
    <row r="316" spans="1:237" ht="31.2" hidden="1" x14ac:dyDescent="0.3">
      <c r="A316" s="72" t="s">
        <v>296</v>
      </c>
      <c r="B316" s="19">
        <v>8</v>
      </c>
      <c r="C316" s="19">
        <v>1</v>
      </c>
      <c r="D316" s="20" t="s">
        <v>295</v>
      </c>
      <c r="E316" s="21"/>
      <c r="F316" s="22">
        <f>F317</f>
        <v>496</v>
      </c>
    </row>
    <row r="317" spans="1:237" s="1" customFormat="1" ht="15.6" hidden="1" x14ac:dyDescent="0.3">
      <c r="A317" s="71" t="s">
        <v>284</v>
      </c>
      <c r="B317" s="20" t="s">
        <v>12</v>
      </c>
      <c r="C317" s="20" t="s">
        <v>4</v>
      </c>
      <c r="D317" s="24" t="s">
        <v>293</v>
      </c>
      <c r="E317" s="20"/>
      <c r="F317" s="22">
        <f>F318+F319</f>
        <v>496</v>
      </c>
    </row>
    <row r="318" spans="1:237" s="1" customFormat="1" ht="31.2" hidden="1" x14ac:dyDescent="0.3">
      <c r="A318" s="25" t="s">
        <v>85</v>
      </c>
      <c r="B318" s="20" t="s">
        <v>12</v>
      </c>
      <c r="C318" s="20" t="s">
        <v>4</v>
      </c>
      <c r="D318" s="24" t="s">
        <v>293</v>
      </c>
      <c r="E318" s="20">
        <v>200</v>
      </c>
      <c r="F318" s="22">
        <v>400</v>
      </c>
    </row>
    <row r="319" spans="1:237" s="1" customFormat="1" ht="31.2" hidden="1" x14ac:dyDescent="0.3">
      <c r="A319" s="23" t="s">
        <v>35</v>
      </c>
      <c r="B319" s="20" t="s">
        <v>12</v>
      </c>
      <c r="C319" s="20" t="s">
        <v>4</v>
      </c>
      <c r="D319" s="24" t="s">
        <v>293</v>
      </c>
      <c r="E319" s="20">
        <v>600</v>
      </c>
      <c r="F319" s="22">
        <v>96</v>
      </c>
    </row>
    <row r="320" spans="1:237" ht="31.2" hidden="1" x14ac:dyDescent="0.3">
      <c r="A320" s="23" t="s">
        <v>238</v>
      </c>
      <c r="B320" s="20" t="s">
        <v>12</v>
      </c>
      <c r="C320" s="20" t="s">
        <v>4</v>
      </c>
      <c r="D320" s="24" t="s">
        <v>136</v>
      </c>
      <c r="E320" s="20"/>
      <c r="F320" s="22">
        <f>F322+F329+F333</f>
        <v>86771.5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</row>
    <row r="321" spans="1:237" ht="15.6" hidden="1" x14ac:dyDescent="0.3">
      <c r="A321" s="70" t="s">
        <v>291</v>
      </c>
      <c r="B321" s="20" t="s">
        <v>12</v>
      </c>
      <c r="C321" s="20" t="s">
        <v>4</v>
      </c>
      <c r="D321" s="24" t="s">
        <v>290</v>
      </c>
      <c r="E321" s="20"/>
      <c r="F321" s="22">
        <f>F322</f>
        <v>24080.7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</row>
    <row r="322" spans="1:237" ht="31.2" hidden="1" x14ac:dyDescent="0.3">
      <c r="A322" s="70" t="s">
        <v>292</v>
      </c>
      <c r="B322" s="20" t="s">
        <v>12</v>
      </c>
      <c r="C322" s="20" t="s">
        <v>4</v>
      </c>
      <c r="D322" s="24" t="s">
        <v>137</v>
      </c>
      <c r="E322" s="20"/>
      <c r="F322" s="22">
        <f>F323+F325</f>
        <v>24080.7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</row>
    <row r="323" spans="1:237" ht="31.2" hidden="1" x14ac:dyDescent="0.3">
      <c r="A323" s="23" t="s">
        <v>76</v>
      </c>
      <c r="B323" s="20" t="s">
        <v>12</v>
      </c>
      <c r="C323" s="20" t="s">
        <v>4</v>
      </c>
      <c r="D323" s="24" t="s">
        <v>138</v>
      </c>
      <c r="E323" s="20"/>
      <c r="F323" s="22">
        <v>43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</row>
    <row r="324" spans="1:237" ht="31.2" hidden="1" x14ac:dyDescent="0.3">
      <c r="A324" s="23" t="s">
        <v>35</v>
      </c>
      <c r="B324" s="20" t="s">
        <v>12</v>
      </c>
      <c r="C324" s="20" t="s">
        <v>4</v>
      </c>
      <c r="D324" s="24" t="s">
        <v>138</v>
      </c>
      <c r="E324" s="20">
        <v>600</v>
      </c>
      <c r="F324" s="22">
        <v>43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</row>
    <row r="325" spans="1:237" ht="15.6" hidden="1" x14ac:dyDescent="0.3">
      <c r="A325" s="23" t="s">
        <v>51</v>
      </c>
      <c r="B325" s="35" t="s">
        <v>12</v>
      </c>
      <c r="C325" s="35" t="s">
        <v>4</v>
      </c>
      <c r="D325" s="35" t="s">
        <v>139</v>
      </c>
      <c r="E325" s="35"/>
      <c r="F325" s="22">
        <f>F326</f>
        <v>24037.7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</row>
    <row r="326" spans="1:237" ht="31.5" hidden="1" customHeight="1" x14ac:dyDescent="0.3">
      <c r="A326" s="23" t="s">
        <v>35</v>
      </c>
      <c r="B326" s="35" t="s">
        <v>12</v>
      </c>
      <c r="C326" s="35" t="s">
        <v>4</v>
      </c>
      <c r="D326" s="35" t="s">
        <v>139</v>
      </c>
      <c r="E326" s="20">
        <v>600</v>
      </c>
      <c r="F326" s="22">
        <f>24097.7-43-42-10+35</f>
        <v>24037.7</v>
      </c>
    </row>
    <row r="327" spans="1:237" ht="31.5" hidden="1" customHeight="1" x14ac:dyDescent="0.3">
      <c r="A327" s="70" t="s">
        <v>276</v>
      </c>
      <c r="B327" s="35" t="s">
        <v>12</v>
      </c>
      <c r="C327" s="35" t="s">
        <v>4</v>
      </c>
      <c r="D327" s="35" t="s">
        <v>275</v>
      </c>
      <c r="E327" s="20"/>
      <c r="F327" s="22">
        <f>F328</f>
        <v>61090.799999999996</v>
      </c>
    </row>
    <row r="328" spans="1:237" ht="31.5" hidden="1" customHeight="1" x14ac:dyDescent="0.3">
      <c r="A328" s="71" t="s">
        <v>277</v>
      </c>
      <c r="B328" s="35" t="s">
        <v>12</v>
      </c>
      <c r="C328" s="35" t="s">
        <v>4</v>
      </c>
      <c r="D328" s="35" t="s">
        <v>274</v>
      </c>
      <c r="E328" s="20"/>
      <c r="F328" s="22">
        <f>F329</f>
        <v>61090.799999999996</v>
      </c>
    </row>
    <row r="329" spans="1:237" ht="31.2" hidden="1" x14ac:dyDescent="0.3">
      <c r="A329" s="70" t="s">
        <v>52</v>
      </c>
      <c r="B329" s="20" t="s">
        <v>12</v>
      </c>
      <c r="C329" s="20" t="s">
        <v>4</v>
      </c>
      <c r="D329" s="24" t="s">
        <v>140</v>
      </c>
      <c r="E329" s="20"/>
      <c r="F329" s="22">
        <f>F330</f>
        <v>61090.799999999996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</row>
    <row r="330" spans="1:237" ht="31.2" hidden="1" x14ac:dyDescent="0.3">
      <c r="A330" s="23" t="s">
        <v>35</v>
      </c>
      <c r="B330" s="20" t="s">
        <v>12</v>
      </c>
      <c r="C330" s="20" t="s">
        <v>4</v>
      </c>
      <c r="D330" s="24" t="s">
        <v>140</v>
      </c>
      <c r="E330" s="20">
        <v>600</v>
      </c>
      <c r="F330" s="22">
        <f>16324.1+43867.1-150-86-35+1170.6</f>
        <v>61090.799999999996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</row>
    <row r="331" spans="1:237" ht="15.6" hidden="1" x14ac:dyDescent="0.3">
      <c r="A331" s="72" t="s">
        <v>287</v>
      </c>
      <c r="B331" s="20" t="s">
        <v>12</v>
      </c>
      <c r="C331" s="20" t="s">
        <v>4</v>
      </c>
      <c r="D331" s="24" t="s">
        <v>286</v>
      </c>
      <c r="E331" s="20"/>
      <c r="F331" s="22">
        <f>F332</f>
        <v>1600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</row>
    <row r="332" spans="1:237" ht="31.2" hidden="1" x14ac:dyDescent="0.3">
      <c r="A332" s="72" t="s">
        <v>288</v>
      </c>
      <c r="B332" s="20" t="s">
        <v>12</v>
      </c>
      <c r="C332" s="20" t="s">
        <v>4</v>
      </c>
      <c r="D332" s="24" t="s">
        <v>285</v>
      </c>
      <c r="E332" s="20"/>
      <c r="F332" s="22">
        <f>F333</f>
        <v>1600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</row>
    <row r="333" spans="1:237" ht="15.6" hidden="1" x14ac:dyDescent="0.3">
      <c r="A333" s="23" t="s">
        <v>54</v>
      </c>
      <c r="B333" s="20" t="s">
        <v>12</v>
      </c>
      <c r="C333" s="20" t="s">
        <v>4</v>
      </c>
      <c r="D333" s="24" t="s">
        <v>289</v>
      </c>
      <c r="E333" s="20"/>
      <c r="F333" s="22">
        <f>F334</f>
        <v>1600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</row>
    <row r="334" spans="1:237" ht="31.2" hidden="1" x14ac:dyDescent="0.3">
      <c r="A334" s="25" t="s">
        <v>85</v>
      </c>
      <c r="B334" s="20" t="s">
        <v>12</v>
      </c>
      <c r="C334" s="20" t="s">
        <v>4</v>
      </c>
      <c r="D334" s="24" t="s">
        <v>289</v>
      </c>
      <c r="E334" s="20">
        <v>200</v>
      </c>
      <c r="F334" s="22">
        <f>2000-400</f>
        <v>1600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</row>
    <row r="335" spans="1:237" ht="31.2" hidden="1" x14ac:dyDescent="0.3">
      <c r="A335" s="23" t="s">
        <v>232</v>
      </c>
      <c r="B335" s="20" t="s">
        <v>12</v>
      </c>
      <c r="C335" s="20" t="s">
        <v>4</v>
      </c>
      <c r="D335" s="24" t="s">
        <v>282</v>
      </c>
      <c r="E335" s="20"/>
      <c r="F335" s="22">
        <f>F336</f>
        <v>192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</row>
    <row r="336" spans="1:237" ht="31.2" hidden="1" x14ac:dyDescent="0.3">
      <c r="A336" s="72" t="s">
        <v>283</v>
      </c>
      <c r="B336" s="20" t="s">
        <v>12</v>
      </c>
      <c r="C336" s="20" t="s">
        <v>4</v>
      </c>
      <c r="D336" s="24" t="s">
        <v>281</v>
      </c>
      <c r="E336" s="20"/>
      <c r="F336" s="22">
        <f>F337</f>
        <v>192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</row>
    <row r="337" spans="1:237" s="1" customFormat="1" ht="15.6" hidden="1" x14ac:dyDescent="0.3">
      <c r="A337" s="72" t="s">
        <v>284</v>
      </c>
      <c r="B337" s="20" t="s">
        <v>12</v>
      </c>
      <c r="C337" s="20" t="s">
        <v>4</v>
      </c>
      <c r="D337" s="24" t="s">
        <v>124</v>
      </c>
      <c r="E337" s="20"/>
      <c r="F337" s="22">
        <f>F338</f>
        <v>192</v>
      </c>
    </row>
    <row r="338" spans="1:237" s="1" customFormat="1" ht="31.2" hidden="1" x14ac:dyDescent="0.3">
      <c r="A338" s="23" t="s">
        <v>35</v>
      </c>
      <c r="B338" s="20" t="s">
        <v>12</v>
      </c>
      <c r="C338" s="20" t="s">
        <v>4</v>
      </c>
      <c r="D338" s="24" t="s">
        <v>124</v>
      </c>
      <c r="E338" s="20">
        <v>600</v>
      </c>
      <c r="F338" s="22">
        <f>150+42</f>
        <v>192</v>
      </c>
    </row>
    <row r="339" spans="1:237" ht="15.6" hidden="1" x14ac:dyDescent="0.3">
      <c r="A339" s="23" t="s">
        <v>55</v>
      </c>
      <c r="B339" s="20" t="s">
        <v>12</v>
      </c>
      <c r="C339" s="20" t="s">
        <v>5</v>
      </c>
      <c r="D339" s="24"/>
      <c r="E339" s="30"/>
      <c r="F339" s="22">
        <f>F340</f>
        <v>7129.5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</row>
    <row r="340" spans="1:237" ht="31.2" hidden="1" x14ac:dyDescent="0.3">
      <c r="A340" s="23" t="s">
        <v>238</v>
      </c>
      <c r="B340" s="20" t="s">
        <v>12</v>
      </c>
      <c r="C340" s="20" t="s">
        <v>5</v>
      </c>
      <c r="D340" s="24" t="s">
        <v>136</v>
      </c>
      <c r="E340" s="30"/>
      <c r="F340" s="22">
        <f>F341</f>
        <v>7129.5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</row>
    <row r="341" spans="1:237" ht="15.6" hidden="1" x14ac:dyDescent="0.3">
      <c r="A341" s="23" t="s">
        <v>280</v>
      </c>
      <c r="B341" s="20" t="s">
        <v>12</v>
      </c>
      <c r="C341" s="20" t="s">
        <v>5</v>
      </c>
      <c r="D341" s="24" t="s">
        <v>278</v>
      </c>
      <c r="E341" s="30"/>
      <c r="F341" s="22">
        <f>F342</f>
        <v>7129.5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</row>
    <row r="342" spans="1:237" ht="15.6" hidden="1" x14ac:dyDescent="0.3">
      <c r="A342" s="23" t="s">
        <v>279</v>
      </c>
      <c r="B342" s="20" t="s">
        <v>12</v>
      </c>
      <c r="C342" s="20" t="s">
        <v>5</v>
      </c>
      <c r="D342" s="24" t="s">
        <v>141</v>
      </c>
      <c r="E342" s="30"/>
      <c r="F342" s="22">
        <f>F344</f>
        <v>7129.5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</row>
    <row r="343" spans="1:237" ht="15.6" hidden="1" x14ac:dyDescent="0.3">
      <c r="A343" s="23" t="s">
        <v>53</v>
      </c>
      <c r="B343" s="20" t="s">
        <v>12</v>
      </c>
      <c r="C343" s="20" t="s">
        <v>5</v>
      </c>
      <c r="D343" s="24" t="s">
        <v>142</v>
      </c>
      <c r="E343" s="20"/>
      <c r="F343" s="22">
        <f>F344</f>
        <v>7129.5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</row>
    <row r="344" spans="1:237" ht="31.2" hidden="1" x14ac:dyDescent="0.3">
      <c r="A344" s="23" t="s">
        <v>35</v>
      </c>
      <c r="B344" s="20" t="s">
        <v>12</v>
      </c>
      <c r="C344" s="20" t="s">
        <v>5</v>
      </c>
      <c r="D344" s="24" t="s">
        <v>142</v>
      </c>
      <c r="E344" s="20">
        <v>600</v>
      </c>
      <c r="F344" s="22">
        <v>7129.5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</row>
    <row r="345" spans="1:237" ht="15.6" hidden="1" x14ac:dyDescent="0.3">
      <c r="A345" s="23" t="s">
        <v>205</v>
      </c>
      <c r="B345" s="20" t="s">
        <v>12</v>
      </c>
      <c r="C345" s="24" t="s">
        <v>27</v>
      </c>
      <c r="D345" s="24"/>
      <c r="E345" s="30"/>
      <c r="F345" s="22">
        <f>F346</f>
        <v>3378.6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</row>
    <row r="346" spans="1:237" ht="31.2" hidden="1" x14ac:dyDescent="0.3">
      <c r="A346" s="23" t="s">
        <v>238</v>
      </c>
      <c r="B346" s="20" t="s">
        <v>12</v>
      </c>
      <c r="C346" s="24" t="s">
        <v>27</v>
      </c>
      <c r="D346" s="24" t="s">
        <v>136</v>
      </c>
      <c r="E346" s="30"/>
      <c r="F346" s="22">
        <f>F347</f>
        <v>3378.6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</row>
    <row r="347" spans="1:237" ht="31.2" hidden="1" x14ac:dyDescent="0.3">
      <c r="A347" s="70" t="s">
        <v>276</v>
      </c>
      <c r="B347" s="20" t="s">
        <v>12</v>
      </c>
      <c r="C347" s="24" t="s">
        <v>27</v>
      </c>
      <c r="D347" s="24" t="s">
        <v>275</v>
      </c>
      <c r="E347" s="30"/>
      <c r="F347" s="22">
        <f>F348</f>
        <v>3378.6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</row>
    <row r="348" spans="1:237" ht="31.2" hidden="1" x14ac:dyDescent="0.3">
      <c r="A348" s="71" t="s">
        <v>277</v>
      </c>
      <c r="B348" s="20" t="s">
        <v>12</v>
      </c>
      <c r="C348" s="24" t="s">
        <v>27</v>
      </c>
      <c r="D348" s="24" t="s">
        <v>274</v>
      </c>
      <c r="E348" s="30"/>
      <c r="F348" s="22">
        <f>F349</f>
        <v>3378.6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</row>
    <row r="349" spans="1:237" ht="31.2" hidden="1" x14ac:dyDescent="0.3">
      <c r="A349" s="71" t="s">
        <v>52</v>
      </c>
      <c r="B349" s="20" t="s">
        <v>12</v>
      </c>
      <c r="C349" s="24" t="s">
        <v>27</v>
      </c>
      <c r="D349" s="24" t="s">
        <v>140</v>
      </c>
      <c r="E349" s="30"/>
      <c r="F349" s="22">
        <f>F350+F351+F352</f>
        <v>3378.6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</row>
    <row r="350" spans="1:237" ht="63.75" hidden="1" customHeight="1" x14ac:dyDescent="0.3">
      <c r="A350" s="23" t="s">
        <v>32</v>
      </c>
      <c r="B350" s="20" t="s">
        <v>12</v>
      </c>
      <c r="C350" s="24" t="s">
        <v>27</v>
      </c>
      <c r="D350" s="24" t="s">
        <v>140</v>
      </c>
      <c r="E350" s="20">
        <v>100</v>
      </c>
      <c r="F350" s="22">
        <v>2436.1999999999998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</row>
    <row r="351" spans="1:237" ht="34.5" hidden="1" customHeight="1" x14ac:dyDescent="0.3">
      <c r="A351" s="25" t="s">
        <v>85</v>
      </c>
      <c r="B351" s="20" t="s">
        <v>12</v>
      </c>
      <c r="C351" s="24" t="s">
        <v>27</v>
      </c>
      <c r="D351" s="24" t="s">
        <v>140</v>
      </c>
      <c r="E351" s="20">
        <v>200</v>
      </c>
      <c r="F351" s="22">
        <f>1913-1170.6</f>
        <v>742.40000000000009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</row>
    <row r="352" spans="1:237" ht="15.6" hidden="1" x14ac:dyDescent="0.3">
      <c r="A352" s="23" t="s">
        <v>34</v>
      </c>
      <c r="B352" s="20" t="s">
        <v>12</v>
      </c>
      <c r="C352" s="24" t="s">
        <v>27</v>
      </c>
      <c r="D352" s="24" t="s">
        <v>140</v>
      </c>
      <c r="E352" s="20">
        <v>800</v>
      </c>
      <c r="F352" s="22">
        <v>200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</row>
    <row r="353" spans="1:6" ht="24" hidden="1" customHeight="1" x14ac:dyDescent="0.3">
      <c r="A353" s="12" t="s">
        <v>153</v>
      </c>
      <c r="B353" s="41">
        <v>9</v>
      </c>
      <c r="C353" s="41"/>
      <c r="D353" s="42"/>
      <c r="E353" s="43"/>
      <c r="F353" s="67">
        <f t="shared" ref="F353:F358" si="0">F354</f>
        <v>1412.7</v>
      </c>
    </row>
    <row r="354" spans="1:6" ht="15.6" hidden="1" x14ac:dyDescent="0.3">
      <c r="A354" s="23" t="s">
        <v>29</v>
      </c>
      <c r="B354" s="20" t="s">
        <v>13</v>
      </c>
      <c r="C354" s="20" t="s">
        <v>14</v>
      </c>
      <c r="D354" s="20"/>
      <c r="E354" s="20"/>
      <c r="F354" s="22">
        <f t="shared" si="0"/>
        <v>1412.7</v>
      </c>
    </row>
    <row r="355" spans="1:6" ht="31.2" hidden="1" x14ac:dyDescent="0.3">
      <c r="A355" s="71" t="s">
        <v>271</v>
      </c>
      <c r="B355" s="20" t="s">
        <v>13</v>
      </c>
      <c r="C355" s="20" t="s">
        <v>14</v>
      </c>
      <c r="D355" s="20" t="s">
        <v>270</v>
      </c>
      <c r="E355" s="20"/>
      <c r="F355" s="22">
        <f t="shared" si="0"/>
        <v>1412.7</v>
      </c>
    </row>
    <row r="356" spans="1:6" ht="46.8" hidden="1" x14ac:dyDescent="0.3">
      <c r="A356" s="75" t="s">
        <v>272</v>
      </c>
      <c r="B356" s="20" t="s">
        <v>13</v>
      </c>
      <c r="C356" s="20" t="s">
        <v>14</v>
      </c>
      <c r="D356" s="20" t="s">
        <v>269</v>
      </c>
      <c r="E356" s="20"/>
      <c r="F356" s="22">
        <f t="shared" si="0"/>
        <v>1412.7</v>
      </c>
    </row>
    <row r="357" spans="1:6" ht="31.2" hidden="1" x14ac:dyDescent="0.3">
      <c r="A357" s="75" t="s">
        <v>273</v>
      </c>
      <c r="B357" s="20" t="s">
        <v>13</v>
      </c>
      <c r="C357" s="20" t="s">
        <v>14</v>
      </c>
      <c r="D357" s="20" t="s">
        <v>268</v>
      </c>
      <c r="E357" s="20"/>
      <c r="F357" s="22">
        <f t="shared" si="0"/>
        <v>1412.7</v>
      </c>
    </row>
    <row r="358" spans="1:6" ht="140.4" hidden="1" x14ac:dyDescent="0.3">
      <c r="A358" s="44" t="s">
        <v>191</v>
      </c>
      <c r="B358" s="20" t="s">
        <v>13</v>
      </c>
      <c r="C358" s="20" t="s">
        <v>14</v>
      </c>
      <c r="D358" s="24" t="s">
        <v>143</v>
      </c>
      <c r="E358" s="30"/>
      <c r="F358" s="28">
        <f t="shared" si="0"/>
        <v>1412.7</v>
      </c>
    </row>
    <row r="359" spans="1:6" ht="31.2" hidden="1" x14ac:dyDescent="0.3">
      <c r="A359" s="25" t="s">
        <v>85</v>
      </c>
      <c r="B359" s="20" t="s">
        <v>13</v>
      </c>
      <c r="C359" s="20" t="s">
        <v>14</v>
      </c>
      <c r="D359" s="24" t="s">
        <v>143</v>
      </c>
      <c r="E359" s="20">
        <v>200</v>
      </c>
      <c r="F359" s="28">
        <v>1412.7</v>
      </c>
    </row>
    <row r="360" spans="1:6" ht="25.5" hidden="1" customHeight="1" x14ac:dyDescent="0.3">
      <c r="A360" s="36" t="s">
        <v>154</v>
      </c>
      <c r="B360" s="45">
        <v>10</v>
      </c>
      <c r="C360" s="45"/>
      <c r="D360" s="46"/>
      <c r="E360" s="47"/>
      <c r="F360" s="17">
        <f>F361+F367+F375</f>
        <v>67736.899999999994</v>
      </c>
    </row>
    <row r="361" spans="1:6" ht="15.6" hidden="1" x14ac:dyDescent="0.3">
      <c r="A361" s="70" t="s">
        <v>17</v>
      </c>
      <c r="B361" s="19">
        <v>10</v>
      </c>
      <c r="C361" s="19">
        <v>1</v>
      </c>
      <c r="D361" s="20"/>
      <c r="E361" s="21"/>
      <c r="F361" s="28">
        <f>F362</f>
        <v>2299.4</v>
      </c>
    </row>
    <row r="362" spans="1:6" ht="31.2" hidden="1" x14ac:dyDescent="0.3">
      <c r="A362" s="70" t="s">
        <v>267</v>
      </c>
      <c r="B362" s="19">
        <v>10</v>
      </c>
      <c r="C362" s="19">
        <v>1</v>
      </c>
      <c r="D362" s="20" t="s">
        <v>213</v>
      </c>
      <c r="E362" s="21"/>
      <c r="F362" s="28">
        <f>F363</f>
        <v>2299.4</v>
      </c>
    </row>
    <row r="363" spans="1:6" ht="31.2" hidden="1" x14ac:dyDescent="0.3">
      <c r="A363" s="73" t="s">
        <v>265</v>
      </c>
      <c r="B363" s="19">
        <v>10</v>
      </c>
      <c r="C363" s="19">
        <v>1</v>
      </c>
      <c r="D363" s="20" t="s">
        <v>264</v>
      </c>
      <c r="E363" s="21"/>
      <c r="F363" s="28">
        <f>F364</f>
        <v>2299.4</v>
      </c>
    </row>
    <row r="364" spans="1:6" ht="31.2" hidden="1" x14ac:dyDescent="0.3">
      <c r="A364" s="74" t="s">
        <v>266</v>
      </c>
      <c r="B364" s="19">
        <v>10</v>
      </c>
      <c r="C364" s="19">
        <v>1</v>
      </c>
      <c r="D364" s="20" t="s">
        <v>263</v>
      </c>
      <c r="E364" s="21"/>
      <c r="F364" s="28">
        <f>F365</f>
        <v>2299.4</v>
      </c>
    </row>
    <row r="365" spans="1:6" ht="21" hidden="1" customHeight="1" x14ac:dyDescent="0.3">
      <c r="A365" s="70" t="s">
        <v>192</v>
      </c>
      <c r="B365" s="19">
        <v>10</v>
      </c>
      <c r="C365" s="19">
        <v>1</v>
      </c>
      <c r="D365" s="24" t="s">
        <v>144</v>
      </c>
      <c r="E365" s="20"/>
      <c r="F365" s="28">
        <f>F366</f>
        <v>2299.4</v>
      </c>
    </row>
    <row r="366" spans="1:6" ht="15.6" hidden="1" x14ac:dyDescent="0.3">
      <c r="A366" s="70" t="s">
        <v>38</v>
      </c>
      <c r="B366" s="19">
        <v>10</v>
      </c>
      <c r="C366" s="19">
        <v>1</v>
      </c>
      <c r="D366" s="24" t="s">
        <v>144</v>
      </c>
      <c r="E366" s="24" t="s">
        <v>39</v>
      </c>
      <c r="F366" s="22">
        <f>2799.4-350-150</f>
        <v>2299.4</v>
      </c>
    </row>
    <row r="367" spans="1:6" ht="15.6" hidden="1" x14ac:dyDescent="0.3">
      <c r="A367" s="70" t="s">
        <v>15</v>
      </c>
      <c r="B367" s="34">
        <v>10</v>
      </c>
      <c r="C367" s="34">
        <v>3</v>
      </c>
      <c r="D367" s="24"/>
      <c r="E367" s="48"/>
      <c r="F367" s="28">
        <f>F370+F368</f>
        <v>2773</v>
      </c>
    </row>
    <row r="368" spans="1:6" ht="15.6" hidden="1" x14ac:dyDescent="0.3">
      <c r="A368" s="71" t="s">
        <v>402</v>
      </c>
      <c r="B368" s="34">
        <v>10</v>
      </c>
      <c r="C368" s="34">
        <v>3</v>
      </c>
      <c r="D368" s="24" t="s">
        <v>401</v>
      </c>
      <c r="E368" s="48"/>
      <c r="F368" s="28">
        <f>F369</f>
        <v>500</v>
      </c>
    </row>
    <row r="369" spans="1:6" ht="15.6" hidden="1" x14ac:dyDescent="0.3">
      <c r="A369" s="72" t="s">
        <v>38</v>
      </c>
      <c r="B369" s="34">
        <v>10</v>
      </c>
      <c r="C369" s="34">
        <v>3</v>
      </c>
      <c r="D369" s="24" t="s">
        <v>401</v>
      </c>
      <c r="E369" s="48">
        <v>300</v>
      </c>
      <c r="F369" s="28">
        <f>350+150</f>
        <v>500</v>
      </c>
    </row>
    <row r="370" spans="1:6" ht="31.2" hidden="1" x14ac:dyDescent="0.3">
      <c r="A370" s="70" t="s">
        <v>260</v>
      </c>
      <c r="B370" s="34">
        <v>10</v>
      </c>
      <c r="C370" s="34">
        <v>3</v>
      </c>
      <c r="D370" s="24" t="s">
        <v>259</v>
      </c>
      <c r="E370" s="48"/>
      <c r="F370" s="28">
        <f>F371</f>
        <v>2273</v>
      </c>
    </row>
    <row r="371" spans="1:6" ht="31.2" hidden="1" x14ac:dyDescent="0.3">
      <c r="A371" s="70" t="s">
        <v>261</v>
      </c>
      <c r="B371" s="34">
        <v>10</v>
      </c>
      <c r="C371" s="34">
        <v>3</v>
      </c>
      <c r="D371" s="24" t="s">
        <v>258</v>
      </c>
      <c r="E371" s="48"/>
      <c r="F371" s="28">
        <f>F372</f>
        <v>2273</v>
      </c>
    </row>
    <row r="372" spans="1:6" ht="46.8" hidden="1" x14ac:dyDescent="0.3">
      <c r="A372" s="70" t="s">
        <v>262</v>
      </c>
      <c r="B372" s="34">
        <v>10</v>
      </c>
      <c r="C372" s="34">
        <v>3</v>
      </c>
      <c r="D372" s="24" t="s">
        <v>257</v>
      </c>
      <c r="E372" s="48"/>
      <c r="F372" s="28">
        <f>F373</f>
        <v>2273</v>
      </c>
    </row>
    <row r="373" spans="1:6" s="1" customFormat="1" ht="78" hidden="1" x14ac:dyDescent="0.3">
      <c r="A373" s="23" t="s">
        <v>169</v>
      </c>
      <c r="B373" s="20" t="s">
        <v>30</v>
      </c>
      <c r="C373" s="20" t="s">
        <v>7</v>
      </c>
      <c r="D373" s="24" t="s">
        <v>170</v>
      </c>
      <c r="F373" s="22">
        <f>F374</f>
        <v>2273</v>
      </c>
    </row>
    <row r="374" spans="1:6" s="1" customFormat="1" ht="15.6" hidden="1" x14ac:dyDescent="0.3">
      <c r="A374" s="23" t="s">
        <v>38</v>
      </c>
      <c r="B374" s="20" t="s">
        <v>30</v>
      </c>
      <c r="C374" s="20" t="s">
        <v>7</v>
      </c>
      <c r="D374" s="24" t="s">
        <v>170</v>
      </c>
      <c r="E374" s="38">
        <v>300</v>
      </c>
      <c r="F374" s="22">
        <v>2273</v>
      </c>
    </row>
    <row r="375" spans="1:6" ht="15.6" hidden="1" x14ac:dyDescent="0.3">
      <c r="A375" s="23" t="s">
        <v>40</v>
      </c>
      <c r="B375" s="20">
        <v>10</v>
      </c>
      <c r="C375" s="24" t="s">
        <v>27</v>
      </c>
      <c r="D375" s="35"/>
      <c r="E375" s="24"/>
      <c r="F375" s="22">
        <f>F376</f>
        <v>62664.5</v>
      </c>
    </row>
    <row r="376" spans="1:6" ht="31.2" hidden="1" x14ac:dyDescent="0.3">
      <c r="A376" s="23" t="s">
        <v>217</v>
      </c>
      <c r="B376" s="20" t="s">
        <v>30</v>
      </c>
      <c r="C376" s="24" t="s">
        <v>27</v>
      </c>
      <c r="D376" s="39" t="s">
        <v>213</v>
      </c>
      <c r="E376" s="24"/>
      <c r="F376" s="22">
        <f>F377+F381</f>
        <v>62664.5</v>
      </c>
    </row>
    <row r="377" spans="1:6" ht="15.6" hidden="1" x14ac:dyDescent="0.3">
      <c r="A377" s="23" t="s">
        <v>218</v>
      </c>
      <c r="B377" s="20" t="s">
        <v>30</v>
      </c>
      <c r="C377" s="24" t="s">
        <v>27</v>
      </c>
      <c r="D377" s="39" t="s">
        <v>214</v>
      </c>
      <c r="E377" s="24"/>
      <c r="F377" s="22">
        <f>F378</f>
        <v>8492.1</v>
      </c>
    </row>
    <row r="378" spans="1:6" ht="93.6" hidden="1" x14ac:dyDescent="0.3">
      <c r="A378" s="23" t="s">
        <v>219</v>
      </c>
      <c r="B378" s="20" t="s">
        <v>30</v>
      </c>
      <c r="C378" s="24" t="s">
        <v>27</v>
      </c>
      <c r="D378" s="39" t="s">
        <v>215</v>
      </c>
      <c r="E378" s="24"/>
      <c r="F378" s="22">
        <f>F379</f>
        <v>8492.1</v>
      </c>
    </row>
    <row r="379" spans="1:6" ht="78" hidden="1" x14ac:dyDescent="0.3">
      <c r="A379" s="37" t="s">
        <v>220</v>
      </c>
      <c r="B379" s="20" t="s">
        <v>30</v>
      </c>
      <c r="C379" s="24" t="s">
        <v>27</v>
      </c>
      <c r="D379" s="39" t="s">
        <v>216</v>
      </c>
      <c r="E379" s="20"/>
      <c r="F379" s="22">
        <f>F380</f>
        <v>8492.1</v>
      </c>
    </row>
    <row r="380" spans="1:6" ht="15.6" hidden="1" x14ac:dyDescent="0.3">
      <c r="A380" s="23" t="s">
        <v>38</v>
      </c>
      <c r="B380" s="20" t="s">
        <v>30</v>
      </c>
      <c r="C380" s="24" t="s">
        <v>27</v>
      </c>
      <c r="D380" s="39" t="s">
        <v>216</v>
      </c>
      <c r="E380" s="24" t="s">
        <v>39</v>
      </c>
      <c r="F380" s="22">
        <v>8492.1</v>
      </c>
    </row>
    <row r="381" spans="1:6" ht="31.2" hidden="1" x14ac:dyDescent="0.3">
      <c r="A381" s="71" t="s">
        <v>255</v>
      </c>
      <c r="B381" s="20" t="s">
        <v>30</v>
      </c>
      <c r="C381" s="24" t="s">
        <v>27</v>
      </c>
      <c r="D381" s="39" t="s">
        <v>254</v>
      </c>
      <c r="E381" s="24"/>
      <c r="F381" s="22">
        <f>F382+F385</f>
        <v>54172.4</v>
      </c>
    </row>
    <row r="382" spans="1:6" ht="31.2" hidden="1" x14ac:dyDescent="0.3">
      <c r="A382" s="71" t="s">
        <v>256</v>
      </c>
      <c r="B382" s="20" t="s">
        <v>30</v>
      </c>
      <c r="C382" s="24" t="s">
        <v>27</v>
      </c>
      <c r="D382" s="39" t="s">
        <v>253</v>
      </c>
      <c r="E382" s="24"/>
      <c r="F382" s="22">
        <f>F383</f>
        <v>30781.9</v>
      </c>
    </row>
    <row r="383" spans="1:6" ht="62.4" hidden="1" x14ac:dyDescent="0.3">
      <c r="A383" s="23" t="s">
        <v>41</v>
      </c>
      <c r="B383" s="20">
        <v>10</v>
      </c>
      <c r="C383" s="24" t="s">
        <v>27</v>
      </c>
      <c r="D383" s="24" t="s">
        <v>145</v>
      </c>
      <c r="E383" s="24"/>
      <c r="F383" s="22">
        <f>F384</f>
        <v>30781.9</v>
      </c>
    </row>
    <row r="384" spans="1:6" ht="15.6" hidden="1" x14ac:dyDescent="0.3">
      <c r="A384" s="23" t="s">
        <v>38</v>
      </c>
      <c r="B384" s="20">
        <v>10</v>
      </c>
      <c r="C384" s="24" t="s">
        <v>27</v>
      </c>
      <c r="D384" s="24" t="s">
        <v>145</v>
      </c>
      <c r="E384" s="24" t="s">
        <v>39</v>
      </c>
      <c r="F384" s="22">
        <v>30781.9</v>
      </c>
    </row>
    <row r="385" spans="1:6" ht="46.8" hidden="1" x14ac:dyDescent="0.3">
      <c r="A385" s="23" t="s">
        <v>252</v>
      </c>
      <c r="B385" s="20">
        <v>10</v>
      </c>
      <c r="C385" s="24" t="s">
        <v>27</v>
      </c>
      <c r="D385" s="24" t="s">
        <v>251</v>
      </c>
      <c r="E385" s="24"/>
      <c r="F385" s="22">
        <f>F386+F388+F390</f>
        <v>23390.5</v>
      </c>
    </row>
    <row r="386" spans="1:6" s="1" customFormat="1" ht="72.75" hidden="1" customHeight="1" x14ac:dyDescent="0.3">
      <c r="A386" s="23" t="s">
        <v>166</v>
      </c>
      <c r="B386" s="20">
        <v>10</v>
      </c>
      <c r="C386" s="24" t="s">
        <v>27</v>
      </c>
      <c r="D386" s="24" t="s">
        <v>212</v>
      </c>
      <c r="E386" s="7"/>
      <c r="F386" s="22">
        <f>F387</f>
        <v>5542.4</v>
      </c>
    </row>
    <row r="387" spans="1:6" s="1" customFormat="1" ht="15.6" hidden="1" x14ac:dyDescent="0.3">
      <c r="A387" s="23" t="s">
        <v>38</v>
      </c>
      <c r="B387" s="20">
        <v>10</v>
      </c>
      <c r="C387" s="24" t="s">
        <v>27</v>
      </c>
      <c r="D387" s="24" t="s">
        <v>212</v>
      </c>
      <c r="E387" s="24" t="s">
        <v>39</v>
      </c>
      <c r="F387" s="22">
        <v>5542.4</v>
      </c>
    </row>
    <row r="388" spans="1:6" s="1" customFormat="1" ht="78" hidden="1" x14ac:dyDescent="0.3">
      <c r="A388" s="23" t="s">
        <v>167</v>
      </c>
      <c r="B388" s="20">
        <v>10</v>
      </c>
      <c r="C388" s="24" t="s">
        <v>27</v>
      </c>
      <c r="D388" s="24" t="s">
        <v>211</v>
      </c>
      <c r="E388" s="24"/>
      <c r="F388" s="22">
        <f>F389</f>
        <v>3621.5</v>
      </c>
    </row>
    <row r="389" spans="1:6" s="1" customFormat="1" ht="15.6" hidden="1" x14ac:dyDescent="0.3">
      <c r="A389" s="23" t="s">
        <v>38</v>
      </c>
      <c r="B389" s="20">
        <v>10</v>
      </c>
      <c r="C389" s="24" t="s">
        <v>27</v>
      </c>
      <c r="D389" s="24" t="s">
        <v>211</v>
      </c>
      <c r="E389" s="24" t="s">
        <v>39</v>
      </c>
      <c r="F389" s="22">
        <v>3621.5</v>
      </c>
    </row>
    <row r="390" spans="1:6" s="1" customFormat="1" ht="62.4" hidden="1" x14ac:dyDescent="0.3">
      <c r="A390" s="23" t="s">
        <v>168</v>
      </c>
      <c r="B390" s="20">
        <v>10</v>
      </c>
      <c r="C390" s="24" t="s">
        <v>27</v>
      </c>
      <c r="D390" s="24" t="s">
        <v>210</v>
      </c>
      <c r="E390" s="24"/>
      <c r="F390" s="22">
        <f>F391</f>
        <v>14226.6</v>
      </c>
    </row>
    <row r="391" spans="1:6" s="1" customFormat="1" ht="15.6" hidden="1" x14ac:dyDescent="0.3">
      <c r="A391" s="23" t="s">
        <v>38</v>
      </c>
      <c r="B391" s="20">
        <v>10</v>
      </c>
      <c r="C391" s="24" t="s">
        <v>27</v>
      </c>
      <c r="D391" s="24" t="s">
        <v>210</v>
      </c>
      <c r="E391" s="24" t="s">
        <v>39</v>
      </c>
      <c r="F391" s="22">
        <v>14226.6</v>
      </c>
    </row>
    <row r="392" spans="1:6" ht="23.25" hidden="1" customHeight="1" x14ac:dyDescent="0.3">
      <c r="A392" s="10" t="s">
        <v>155</v>
      </c>
      <c r="B392" s="13">
        <v>11</v>
      </c>
      <c r="C392" s="13"/>
      <c r="D392" s="32"/>
      <c r="E392" s="33"/>
      <c r="F392" s="17">
        <f>F393+F400</f>
        <v>173961.80000000002</v>
      </c>
    </row>
    <row r="393" spans="1:6" ht="15.6" hidden="1" x14ac:dyDescent="0.3">
      <c r="A393" s="52" t="s">
        <v>160</v>
      </c>
      <c r="B393" s="20">
        <v>11</v>
      </c>
      <c r="C393" s="24" t="s">
        <v>4</v>
      </c>
      <c r="D393" s="24"/>
      <c r="E393" s="20"/>
      <c r="F393" s="22">
        <f>F397</f>
        <v>171261.80000000002</v>
      </c>
    </row>
    <row r="394" spans="1:6" ht="46.8" hidden="1" x14ac:dyDescent="0.3">
      <c r="A394" s="23" t="s">
        <v>390</v>
      </c>
      <c r="B394" s="20">
        <v>11</v>
      </c>
      <c r="C394" s="24" t="s">
        <v>4</v>
      </c>
      <c r="D394" s="24" t="s">
        <v>391</v>
      </c>
      <c r="E394" s="20"/>
      <c r="F394" s="22">
        <f>F395</f>
        <v>171261.80000000002</v>
      </c>
    </row>
    <row r="395" spans="1:6" ht="15.6" hidden="1" x14ac:dyDescent="0.3">
      <c r="A395" s="70" t="s">
        <v>249</v>
      </c>
      <c r="B395" s="20">
        <v>11</v>
      </c>
      <c r="C395" s="24" t="s">
        <v>4</v>
      </c>
      <c r="D395" s="24" t="s">
        <v>392</v>
      </c>
      <c r="E395" s="20"/>
      <c r="F395" s="22">
        <f>F396</f>
        <v>171261.80000000002</v>
      </c>
    </row>
    <row r="396" spans="1:6" ht="31.2" hidden="1" x14ac:dyDescent="0.3">
      <c r="A396" s="70" t="s">
        <v>250</v>
      </c>
      <c r="B396" s="20">
        <v>11</v>
      </c>
      <c r="C396" s="24" t="s">
        <v>4</v>
      </c>
      <c r="D396" s="24" t="s">
        <v>393</v>
      </c>
      <c r="E396" s="20"/>
      <c r="F396" s="22">
        <f>F397</f>
        <v>171261.80000000002</v>
      </c>
    </row>
    <row r="397" spans="1:6" ht="31.2" hidden="1" x14ac:dyDescent="0.3">
      <c r="A397" s="18" t="s">
        <v>161</v>
      </c>
      <c r="B397" s="20">
        <v>11</v>
      </c>
      <c r="C397" s="24" t="s">
        <v>4</v>
      </c>
      <c r="D397" s="24" t="s">
        <v>394</v>
      </c>
      <c r="E397" s="20"/>
      <c r="F397" s="22">
        <f>F398+F399</f>
        <v>171261.80000000002</v>
      </c>
    </row>
    <row r="398" spans="1:6" ht="31.2" hidden="1" x14ac:dyDescent="0.3">
      <c r="A398" s="25" t="s">
        <v>85</v>
      </c>
      <c r="B398" s="20">
        <v>11</v>
      </c>
      <c r="C398" s="24" t="s">
        <v>4</v>
      </c>
      <c r="D398" s="24" t="s">
        <v>394</v>
      </c>
      <c r="E398" s="20">
        <v>200</v>
      </c>
      <c r="F398" s="22">
        <f>5450-200</f>
        <v>5250</v>
      </c>
    </row>
    <row r="399" spans="1:6" ht="31.2" hidden="1" x14ac:dyDescent="0.3">
      <c r="A399" s="25" t="s">
        <v>35</v>
      </c>
      <c r="B399" s="20">
        <v>11</v>
      </c>
      <c r="C399" s="24" t="s">
        <v>4</v>
      </c>
      <c r="D399" s="24" t="s">
        <v>394</v>
      </c>
      <c r="E399" s="20">
        <v>600</v>
      </c>
      <c r="F399" s="22">
        <f>32660.1+133351.7</f>
        <v>166011.80000000002</v>
      </c>
    </row>
    <row r="400" spans="1:6" ht="15.6" hidden="1" x14ac:dyDescent="0.3">
      <c r="A400" s="23" t="s">
        <v>25</v>
      </c>
      <c r="B400" s="20">
        <v>11</v>
      </c>
      <c r="C400" s="20" t="s">
        <v>5</v>
      </c>
      <c r="D400" s="20"/>
      <c r="E400" s="21"/>
      <c r="F400" s="28">
        <f>F401</f>
        <v>2700</v>
      </c>
    </row>
    <row r="401" spans="1:6" ht="31.2" hidden="1" x14ac:dyDescent="0.3">
      <c r="A401" s="70" t="s">
        <v>244</v>
      </c>
      <c r="B401" s="20">
        <v>11</v>
      </c>
      <c r="C401" s="20" t="s">
        <v>5</v>
      </c>
      <c r="D401" s="20" t="s">
        <v>395</v>
      </c>
      <c r="E401" s="21"/>
      <c r="F401" s="28">
        <f>F402</f>
        <v>2700</v>
      </c>
    </row>
    <row r="402" spans="1:6" ht="31.2" hidden="1" x14ac:dyDescent="0.3">
      <c r="A402" s="70" t="s">
        <v>245</v>
      </c>
      <c r="B402" s="20">
        <v>11</v>
      </c>
      <c r="C402" s="20" t="s">
        <v>5</v>
      </c>
      <c r="D402" s="69" t="s">
        <v>396</v>
      </c>
      <c r="E402" s="20"/>
      <c r="F402" s="22">
        <f>F403</f>
        <v>2700</v>
      </c>
    </row>
    <row r="403" spans="1:6" ht="31.2" hidden="1" x14ac:dyDescent="0.3">
      <c r="A403" s="25" t="s">
        <v>85</v>
      </c>
      <c r="B403" s="20">
        <v>11</v>
      </c>
      <c r="C403" s="20" t="s">
        <v>5</v>
      </c>
      <c r="D403" s="69" t="s">
        <v>396</v>
      </c>
      <c r="E403" s="20">
        <v>200</v>
      </c>
      <c r="F403" s="22">
        <f>2500+200</f>
        <v>2700</v>
      </c>
    </row>
    <row r="404" spans="1:6" ht="24.75" hidden="1" customHeight="1" x14ac:dyDescent="0.3">
      <c r="A404" s="10" t="s">
        <v>156</v>
      </c>
      <c r="B404" s="45">
        <v>12</v>
      </c>
      <c r="C404" s="45"/>
      <c r="D404" s="46"/>
      <c r="E404" s="47"/>
      <c r="F404" s="17">
        <f>F405</f>
        <v>1000</v>
      </c>
    </row>
    <row r="405" spans="1:6" ht="15.6" hidden="1" x14ac:dyDescent="0.3">
      <c r="A405" s="23" t="s">
        <v>45</v>
      </c>
      <c r="B405" s="20">
        <v>12</v>
      </c>
      <c r="C405" s="24" t="s">
        <v>4</v>
      </c>
      <c r="D405" s="24"/>
      <c r="E405" s="30"/>
      <c r="F405" s="22">
        <f>F406</f>
        <v>1000</v>
      </c>
    </row>
    <row r="406" spans="1:6" ht="15.6" hidden="1" x14ac:dyDescent="0.3">
      <c r="A406" s="23" t="s">
        <v>71</v>
      </c>
      <c r="B406" s="20">
        <v>12</v>
      </c>
      <c r="C406" s="24" t="s">
        <v>4</v>
      </c>
      <c r="D406" s="24" t="s">
        <v>95</v>
      </c>
      <c r="E406" s="30"/>
      <c r="F406" s="22">
        <f>F407</f>
        <v>1000</v>
      </c>
    </row>
    <row r="407" spans="1:6" ht="15.6" hidden="1" x14ac:dyDescent="0.3">
      <c r="A407" s="23" t="s">
        <v>46</v>
      </c>
      <c r="B407" s="20">
        <v>12</v>
      </c>
      <c r="C407" s="24" t="s">
        <v>4</v>
      </c>
      <c r="D407" s="24" t="s">
        <v>241</v>
      </c>
      <c r="E407" s="20"/>
      <c r="F407" s="22">
        <f>F408</f>
        <v>1000</v>
      </c>
    </row>
    <row r="408" spans="1:6" ht="31.2" hidden="1" x14ac:dyDescent="0.3">
      <c r="A408" s="23" t="s">
        <v>35</v>
      </c>
      <c r="B408" s="20">
        <v>12</v>
      </c>
      <c r="C408" s="24" t="s">
        <v>4</v>
      </c>
      <c r="D408" s="24" t="s">
        <v>241</v>
      </c>
      <c r="E408" s="20">
        <v>600</v>
      </c>
      <c r="F408" s="22">
        <v>1000</v>
      </c>
    </row>
    <row r="409" spans="1:6" ht="55.5" hidden="1" customHeight="1" x14ac:dyDescent="0.3">
      <c r="A409" s="10" t="s">
        <v>157</v>
      </c>
      <c r="B409" s="13">
        <v>14</v>
      </c>
      <c r="C409" s="13"/>
      <c r="D409" s="32"/>
      <c r="E409" s="33"/>
      <c r="F409" s="57">
        <f>F410</f>
        <v>41462.199999999997</v>
      </c>
    </row>
    <row r="410" spans="1:6" ht="31.2" hidden="1" x14ac:dyDescent="0.3">
      <c r="A410" s="23" t="s">
        <v>42</v>
      </c>
      <c r="B410" s="20">
        <v>14</v>
      </c>
      <c r="C410" s="20" t="s">
        <v>4</v>
      </c>
      <c r="D410" s="24"/>
      <c r="E410" s="20"/>
      <c r="F410" s="22">
        <f>F411</f>
        <v>41462.199999999997</v>
      </c>
    </row>
    <row r="411" spans="1:6" ht="15.6" hidden="1" x14ac:dyDescent="0.3">
      <c r="A411" s="23" t="s">
        <v>71</v>
      </c>
      <c r="B411" s="20">
        <v>14</v>
      </c>
      <c r="C411" s="20" t="s">
        <v>4</v>
      </c>
      <c r="D411" s="24" t="s">
        <v>95</v>
      </c>
      <c r="E411" s="20"/>
      <c r="F411" s="22">
        <f>F412+F414</f>
        <v>41462.199999999997</v>
      </c>
    </row>
    <row r="412" spans="1:6" ht="109.2" hidden="1" x14ac:dyDescent="0.3">
      <c r="A412" s="23" t="s">
        <v>195</v>
      </c>
      <c r="B412" s="20">
        <v>14</v>
      </c>
      <c r="C412" s="20" t="s">
        <v>4</v>
      </c>
      <c r="D412" s="24" t="s">
        <v>196</v>
      </c>
      <c r="E412" s="20"/>
      <c r="F412" s="22">
        <f>F413</f>
        <v>25915.8</v>
      </c>
    </row>
    <row r="413" spans="1:6" ht="15.6" hidden="1" x14ac:dyDescent="0.3">
      <c r="A413" s="23" t="s">
        <v>36</v>
      </c>
      <c r="B413" s="20">
        <v>14</v>
      </c>
      <c r="C413" s="20" t="s">
        <v>4</v>
      </c>
      <c r="D413" s="24" t="s">
        <v>196</v>
      </c>
      <c r="E413" s="24" t="s">
        <v>9</v>
      </c>
      <c r="F413" s="22">
        <f>25656.7+259.1</f>
        <v>25915.8</v>
      </c>
    </row>
    <row r="414" spans="1:6" ht="109.2" hidden="1" x14ac:dyDescent="0.3">
      <c r="A414" s="23" t="s">
        <v>50</v>
      </c>
      <c r="B414" s="20">
        <v>14</v>
      </c>
      <c r="C414" s="20" t="s">
        <v>4</v>
      </c>
      <c r="D414" s="24" t="s">
        <v>193</v>
      </c>
      <c r="E414" s="24"/>
      <c r="F414" s="22">
        <f>F415</f>
        <v>15546.4</v>
      </c>
    </row>
    <row r="415" spans="1:6" ht="15.6" hidden="1" x14ac:dyDescent="0.3">
      <c r="A415" s="23" t="s">
        <v>36</v>
      </c>
      <c r="B415" s="20">
        <v>14</v>
      </c>
      <c r="C415" s="20" t="s">
        <v>4</v>
      </c>
      <c r="D415" s="24" t="s">
        <v>193</v>
      </c>
      <c r="E415" s="24" t="s">
        <v>9</v>
      </c>
      <c r="F415" s="22">
        <v>15546.4</v>
      </c>
    </row>
    <row r="416" spans="1:6" ht="16.8" x14ac:dyDescent="0.3">
      <c r="A416" s="49" t="s">
        <v>57</v>
      </c>
      <c r="B416" s="42"/>
      <c r="C416" s="42"/>
      <c r="D416" s="42"/>
      <c r="E416" s="43"/>
      <c r="F416" s="67">
        <f>F18+F113+F118+F133+F149+F176+F182+F313+F353+F360+F392+F404+F409</f>
        <v>2216258.9006000003</v>
      </c>
    </row>
    <row r="417" spans="6:6" x14ac:dyDescent="0.25">
      <c r="F417" s="62"/>
    </row>
    <row r="418" spans="6:6" ht="15" hidden="1" x14ac:dyDescent="0.25">
      <c r="F418" s="61">
        <v>1711768.92</v>
      </c>
    </row>
    <row r="419" spans="6:6" hidden="1" x14ac:dyDescent="0.25">
      <c r="F419" s="63">
        <f>F416-F418</f>
        <v>504489.98060000036</v>
      </c>
    </row>
    <row r="420" spans="6:6" hidden="1" x14ac:dyDescent="0.25">
      <c r="F420" s="64"/>
    </row>
    <row r="422" spans="6:6" x14ac:dyDescent="0.25">
      <c r="F422" s="64"/>
    </row>
    <row r="423" spans="6:6" x14ac:dyDescent="0.25">
      <c r="F423" s="64"/>
    </row>
    <row r="424" spans="6:6" x14ac:dyDescent="0.25">
      <c r="F424" s="64"/>
    </row>
    <row r="425" spans="6:6" x14ac:dyDescent="0.25">
      <c r="F425" s="64"/>
    </row>
    <row r="426" spans="6:6" x14ac:dyDescent="0.25">
      <c r="F426" s="64"/>
    </row>
  </sheetData>
  <mergeCells count="14">
    <mergeCell ref="A12:F12"/>
    <mergeCell ref="E16:E17"/>
    <mergeCell ref="A11:F11"/>
    <mergeCell ref="F16:F17"/>
    <mergeCell ref="A16:A17"/>
    <mergeCell ref="B16:B17"/>
    <mergeCell ref="C16:C17"/>
    <mergeCell ref="A13:F13"/>
    <mergeCell ref="D1:F1"/>
    <mergeCell ref="D2:F2"/>
    <mergeCell ref="D16:D17"/>
    <mergeCell ref="A10:F10"/>
    <mergeCell ref="A9:F9"/>
    <mergeCell ref="A8:F8"/>
  </mergeCells>
  <phoneticPr fontId="3" type="noConversion"/>
  <pageMargins left="0.39370078740157483" right="0" top="0.39370078740157483" bottom="0.23622047244094491" header="0.15748031496062992" footer="0.19685039370078741"/>
  <pageSetup paperSize="9" scale="80" fitToHeight="1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6 2021</vt:lpstr>
      <vt:lpstr>'Приложение 6 2021'!Заголовки_для_печати</vt:lpstr>
      <vt:lpstr>'Приложение 6 2021'!Область_печати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Программист</cp:lastModifiedBy>
  <cp:lastPrinted>2021-03-02T12:28:31Z</cp:lastPrinted>
  <dcterms:created xsi:type="dcterms:W3CDTF">2011-03-31T11:44:44Z</dcterms:created>
  <dcterms:modified xsi:type="dcterms:W3CDTF">2021-03-26T10:48:29Z</dcterms:modified>
</cp:coreProperties>
</file>